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665" yWindow="-15" windowWidth="7440" windowHeight="9105" tabRatio="924" firstSheet="8" activeTab="8"/>
  </bookViews>
  <sheets>
    <sheet name="CALCULO DO FATOR K - H.E." sheetId="62" r:id="rId1"/>
    <sheet name="K-3 - H.E." sheetId="61" r:id="rId2"/>
    <sheet name="K-2 - H.E." sheetId="60" r:id="rId3"/>
    <sheet name="K-1 - H.E." sheetId="59" r:id="rId4"/>
    <sheet name="CAPA" sheetId="56" r:id="rId5"/>
    <sheet name="PSQ" sheetId="17" r:id="rId6"/>
    <sheet name="SALARIO MEDIO" sheetId="9" r:id="rId7"/>
    <sheet name="SALARIO VAL ADOT" sheetId="54" r:id="rId8"/>
    <sheet name="CPU MODELO" sheetId="28" r:id="rId9"/>
    <sheet name="Plan2" sheetId="58" r:id="rId10"/>
  </sheets>
  <definedNames>
    <definedName name="_xlnm.Print_Area" localSheetId="4">CAPA!$A$1:$I$51</definedName>
    <definedName name="_xlnm.Print_Area" localSheetId="8">'CPU MODELO'!$A$1:$M$52</definedName>
    <definedName name="_xlnm.Print_Area" localSheetId="3">'K-1 - H.E.'!$A$1:$C$41</definedName>
    <definedName name="_xlnm.Print_Area" localSheetId="2">'K-2 - H.E.'!$A$1:$C$21</definedName>
    <definedName name="_xlnm.Print_Area" localSheetId="1">'K-3 - H.E.'!$A$1:$C$18</definedName>
    <definedName name="_xlnm.Print_Area" localSheetId="5">PSQ!$A$1:$H$67</definedName>
    <definedName name="_xlnm.Print_Area" localSheetId="6">'SALARIO MEDIO'!$A$1:$I$20</definedName>
    <definedName name="_xlnm.Print_Area" localSheetId="7">'SALARIO VAL ADOT'!$A$1:$K$29</definedName>
    <definedName name="_xlnm.Print_Titles" localSheetId="5">PSQ!$1:$9</definedName>
    <definedName name="_xlnm.Print_Titles" localSheetId="6">'SALARIO MEDIO'!$1:$11</definedName>
  </definedNames>
  <calcPr calcId="125725"/>
</workbook>
</file>

<file path=xl/calcChain.xml><?xml version="1.0" encoding="utf-8"?>
<calcChain xmlns="http://schemas.openxmlformats.org/spreadsheetml/2006/main">
  <c r="M38" i="28"/>
  <c r="L51"/>
  <c r="C12" i="61"/>
  <c r="C16" s="1"/>
  <c r="C11" i="62" s="1"/>
  <c r="C15" i="60"/>
  <c r="C10"/>
  <c r="C19" s="1"/>
  <c r="C10" i="62" s="1"/>
  <c r="C30" i="59"/>
  <c r="C25"/>
  <c r="C18"/>
  <c r="C36" s="1"/>
  <c r="H21" i="54"/>
  <c r="G15"/>
  <c r="G14"/>
  <c r="A8" i="56"/>
  <c r="B5" i="9"/>
  <c r="B10" i="58"/>
  <c r="J20" i="54"/>
  <c r="D65" i="17"/>
  <c r="B65"/>
  <c r="A65"/>
  <c r="B64"/>
  <c r="A64"/>
  <c r="D63"/>
  <c r="B63"/>
  <c r="A63"/>
  <c r="D62"/>
  <c r="B62"/>
  <c r="A62"/>
  <c r="D61"/>
  <c r="B61"/>
  <c r="A61"/>
  <c r="D60"/>
  <c r="B60"/>
  <c r="A60"/>
  <c r="D59"/>
  <c r="B59"/>
  <c r="A59"/>
  <c r="B58"/>
  <c r="A58"/>
  <c r="D57"/>
  <c r="B57"/>
  <c r="A57"/>
  <c r="B56"/>
  <c r="A56"/>
  <c r="D54"/>
  <c r="B54"/>
  <c r="A54"/>
  <c r="D53"/>
  <c r="B53"/>
  <c r="A53"/>
  <c r="B52"/>
  <c r="A52"/>
  <c r="D51"/>
  <c r="B51"/>
  <c r="A51"/>
  <c r="C50"/>
  <c r="B50"/>
  <c r="A50"/>
  <c r="A49"/>
  <c r="A48"/>
  <c r="F63"/>
  <c r="B35"/>
  <c r="A35"/>
  <c r="A37" s="1"/>
  <c r="B31"/>
  <c r="A31"/>
  <c r="B27"/>
  <c r="A27"/>
  <c r="A30" s="1"/>
  <c r="B23"/>
  <c r="A23"/>
  <c r="A24" s="1"/>
  <c r="B19"/>
  <c r="A19"/>
  <c r="A21" s="1"/>
  <c r="B15"/>
  <c r="A15"/>
  <c r="A17" s="1"/>
  <c r="B11"/>
  <c r="A11"/>
  <c r="A14" s="1"/>
  <c r="C15"/>
  <c r="C16"/>
  <c r="C18" s="1"/>
  <c r="F18" s="1"/>
  <c r="G18" s="1"/>
  <c r="C19"/>
  <c r="C20"/>
  <c r="C23"/>
  <c r="C24"/>
  <c r="C27"/>
  <c r="C28"/>
  <c r="C31"/>
  <c r="C32"/>
  <c r="C35"/>
  <c r="C36"/>
  <c r="J19" i="54"/>
  <c r="J18"/>
  <c r="C17" i="9"/>
  <c r="F17" s="1"/>
  <c r="C16"/>
  <c r="G16" s="1"/>
  <c r="C18"/>
  <c r="G18" s="1"/>
  <c r="J16" i="54"/>
  <c r="C15" i="9" s="1"/>
  <c r="C11" i="17"/>
  <c r="C40" s="1"/>
  <c r="C12"/>
  <c r="H15" i="54"/>
  <c r="J15" s="1"/>
  <c r="C14" i="9" s="1"/>
  <c r="J14" i="54"/>
  <c r="H19"/>
  <c r="J21"/>
  <c r="H17"/>
  <c r="G17"/>
  <c r="H16"/>
  <c r="H18"/>
  <c r="G19"/>
  <c r="G18"/>
  <c r="G20"/>
  <c r="C19" i="9"/>
  <c r="F19" s="1"/>
  <c r="G21" i="54"/>
  <c r="A6" i="56"/>
  <c r="A6" i="54"/>
  <c r="M19" i="28"/>
  <c r="B14" i="9"/>
  <c r="B15"/>
  <c r="B16"/>
  <c r="B17"/>
  <c r="B18"/>
  <c r="B19"/>
  <c r="A14"/>
  <c r="A15"/>
  <c r="A16"/>
  <c r="A17"/>
  <c r="A18"/>
  <c r="A19"/>
  <c r="B13"/>
  <c r="A13"/>
  <c r="A8" i="17"/>
  <c r="A6" i="9" s="1"/>
  <c r="M29" i="28"/>
  <c r="M30"/>
  <c r="M31" s="1"/>
  <c r="C13" i="9"/>
  <c r="G13" s="1"/>
  <c r="G16" i="54"/>
  <c r="A13" i="17"/>
  <c r="A29"/>
  <c r="G63"/>
  <c r="A32"/>
  <c r="F45"/>
  <c r="G45" s="1"/>
  <c r="F46"/>
  <c r="G46" s="1"/>
  <c r="F51"/>
  <c r="F53"/>
  <c r="F60"/>
  <c r="F65"/>
  <c r="G65"/>
  <c r="G64" s="1"/>
  <c r="A12"/>
  <c r="A28"/>
  <c r="F42"/>
  <c r="F54"/>
  <c r="F55"/>
  <c r="G55" s="1"/>
  <c r="F57"/>
  <c r="F59"/>
  <c r="F61"/>
  <c r="F62"/>
  <c r="G62"/>
  <c r="C59"/>
  <c r="G59" s="1"/>
  <c r="A18"/>
  <c r="A16"/>
  <c r="A33"/>
  <c r="A34"/>
  <c r="A25"/>
  <c r="M39" i="28"/>
  <c r="M40"/>
  <c r="M41"/>
  <c r="C61" i="17"/>
  <c r="G61" s="1"/>
  <c r="C17"/>
  <c r="F17" s="1"/>
  <c r="G17" s="1"/>
  <c r="C60"/>
  <c r="G60" s="1"/>
  <c r="A38"/>
  <c r="A36"/>
  <c r="A22"/>
  <c r="A20"/>
  <c r="M33" i="28" l="1"/>
  <c r="M48"/>
  <c r="M50" s="1"/>
  <c r="F16" i="17"/>
  <c r="G16" s="1"/>
  <c r="A26"/>
  <c r="G47"/>
  <c r="M51" i="28"/>
  <c r="M52" s="1"/>
  <c r="C33" i="59"/>
  <c r="C39" s="1"/>
  <c r="C9" i="62" s="1"/>
  <c r="C19" s="1"/>
  <c r="F40" i="17"/>
  <c r="C53" s="1"/>
  <c r="G53" s="1"/>
  <c r="D40"/>
  <c r="F12"/>
  <c r="G12" s="1"/>
  <c r="C13"/>
  <c r="F13" s="1"/>
  <c r="G13" s="1"/>
  <c r="C14"/>
  <c r="F14" s="1"/>
  <c r="G14" s="1"/>
  <c r="C37"/>
  <c r="F37" s="1"/>
  <c r="G37" s="1"/>
  <c r="C38"/>
  <c r="F38" s="1"/>
  <c r="G38" s="1"/>
  <c r="F36"/>
  <c r="G36" s="1"/>
  <c r="C34"/>
  <c r="F34" s="1"/>
  <c r="G34" s="1"/>
  <c r="C33"/>
  <c r="F33" s="1"/>
  <c r="G33" s="1"/>
  <c r="F32"/>
  <c r="G32" s="1"/>
  <c r="C29"/>
  <c r="F29" s="1"/>
  <c r="G29" s="1"/>
  <c r="F28"/>
  <c r="G28" s="1"/>
  <c r="C30"/>
  <c r="F30" s="1"/>
  <c r="G30" s="1"/>
  <c r="C25"/>
  <c r="F25" s="1"/>
  <c r="G25" s="1"/>
  <c r="F24"/>
  <c r="G24" s="1"/>
  <c r="G23" s="1"/>
  <c r="C26"/>
  <c r="F26" s="1"/>
  <c r="G26" s="1"/>
  <c r="C22"/>
  <c r="F22" s="1"/>
  <c r="G22" s="1"/>
  <c r="C21"/>
  <c r="F21" s="1"/>
  <c r="G21" s="1"/>
  <c r="F20"/>
  <c r="G20" s="1"/>
  <c r="G19" s="1"/>
  <c r="G14" i="9"/>
  <c r="F15"/>
  <c r="C51" i="17"/>
  <c r="G51" s="1"/>
  <c r="G15"/>
  <c r="G11"/>
  <c r="G58"/>
  <c r="I11" i="9"/>
  <c r="D13"/>
  <c r="D18"/>
  <c r="D16"/>
  <c r="D14"/>
  <c r="E19"/>
  <c r="E17"/>
  <c r="E15"/>
  <c r="F13"/>
  <c r="F18"/>
  <c r="F16"/>
  <c r="F14"/>
  <c r="G19"/>
  <c r="G17"/>
  <c r="G15"/>
  <c r="D19"/>
  <c r="D17"/>
  <c r="D15"/>
  <c r="E13"/>
  <c r="E18"/>
  <c r="E16"/>
  <c r="E14"/>
  <c r="C54" i="17" l="1"/>
  <c r="G54" s="1"/>
  <c r="C57"/>
  <c r="G57" s="1"/>
  <c r="G56" s="1"/>
  <c r="G27"/>
  <c r="C42"/>
  <c r="G42" s="1"/>
  <c r="G43" s="1"/>
  <c r="G35"/>
  <c r="I12" i="9"/>
  <c r="G31" i="17"/>
  <c r="H18" i="9"/>
  <c r="H14"/>
  <c r="H19"/>
  <c r="H17"/>
  <c r="H13"/>
  <c r="H15"/>
  <c r="H16"/>
  <c r="G39" i="17"/>
  <c r="G49"/>
  <c r="G66" l="1"/>
  <c r="F67"/>
  <c r="F8" i="56" l="1"/>
</calcChain>
</file>

<file path=xl/sharedStrings.xml><?xml version="1.0" encoding="utf-8"?>
<sst xmlns="http://schemas.openxmlformats.org/spreadsheetml/2006/main" count="289" uniqueCount="193">
  <si>
    <t>QUANTIDADE</t>
  </si>
  <si>
    <t>02.01</t>
  </si>
  <si>
    <t>TOTAL (R$)</t>
  </si>
  <si>
    <t>VALOR TOTAL (R$)</t>
  </si>
  <si>
    <t>FATOR "K"</t>
  </si>
  <si>
    <t>HORA EXTRA NORMAL</t>
  </si>
  <si>
    <t>HORA EXTRA 100%</t>
  </si>
  <si>
    <t>UNIDADE</t>
  </si>
  <si>
    <t>SALÁRIO BASE (R$)</t>
  </si>
  <si>
    <t>MÊS</t>
  </si>
  <si>
    <t>VALOR BASE (R$)</t>
  </si>
  <si>
    <t xml:space="preserve">DESPESAS DE VIAGENS E DIÁRIAS </t>
  </si>
  <si>
    <t>QUANTIDADES</t>
  </si>
  <si>
    <t>H-H</t>
  </si>
  <si>
    <t>03.01</t>
  </si>
  <si>
    <t>03.02</t>
  </si>
  <si>
    <t>TRDE</t>
  </si>
  <si>
    <t>CATEGORIA</t>
  </si>
  <si>
    <t>SALÁRIO MENSAL (R$)</t>
  </si>
  <si>
    <t>HORA NORMAL (R$)</t>
  </si>
  <si>
    <t>HORA EXTRA NORMAL (R$)</t>
  </si>
  <si>
    <t>HORA EXTRA 100%     (R$)</t>
  </si>
  <si>
    <t>ADICIONAL NOTURNO (R$)</t>
  </si>
  <si>
    <t>ADMINISTRAÇÃO LOCAL</t>
  </si>
  <si>
    <t>ITEM</t>
  </si>
  <si>
    <t>MANUTENÇÃO DE ESCRITÓRIO</t>
  </si>
  <si>
    <t>VALOR TOTAL (01+02+03+04+05)</t>
  </si>
  <si>
    <t>CONSULTOR PROFISSIONAL ESPECIALIZADO</t>
  </si>
  <si>
    <t>CUSTO TOTAL SALÁRIO MENSAL(R$)</t>
  </si>
  <si>
    <t>PRAZO DE EXECUÇÃO</t>
  </si>
  <si>
    <t>COORDENADOR GERAL</t>
  </si>
  <si>
    <t>SUB-TOTAL 1</t>
  </si>
  <si>
    <t>SUB-TOTAL 2</t>
  </si>
  <si>
    <t>SUB-TOTAL 3</t>
  </si>
  <si>
    <t>SERVIÇOS PERMANENTE - EQUIPE TÉCNICA</t>
  </si>
  <si>
    <t>SERVIÇOS TÉCNICOS EVENTUAIS</t>
  </si>
  <si>
    <t>SV</t>
  </si>
  <si>
    <t>TOTAL PESSOAL</t>
  </si>
  <si>
    <t>DESLOCAMENTOS DE PROFISSIONAIS PARA INSPEÇÃO, COLETA DE DADOS NO LOCAL DO EMPREENDIMENTO E REUNIÕES COM A CONTRATANTE</t>
  </si>
  <si>
    <t>DIÁRIAS E PROFISSIONAIS PARA INSPEÇÕES, COLETA DE DADOS NO LOCAL DO EMPREENDIMENTO E REUNIÃO COM A CONTRATANTE</t>
  </si>
  <si>
    <t>03</t>
  </si>
  <si>
    <t>CJ</t>
  </si>
  <si>
    <t xml:space="preserve">Grupo A </t>
  </si>
  <si>
    <t>INSS</t>
  </si>
  <si>
    <t>SESI OU SESC</t>
  </si>
  <si>
    <t>SENAI OU SENAC</t>
  </si>
  <si>
    <t>INCRA</t>
  </si>
  <si>
    <t>SALÁRIO EDUCAÇÃO</t>
  </si>
  <si>
    <t>FGTS</t>
  </si>
  <si>
    <t>RISCO DE ACIDENTE DE TRABALHO / RAT</t>
  </si>
  <si>
    <t>SEBRAE</t>
  </si>
  <si>
    <t>SECONCI</t>
  </si>
  <si>
    <t>SUBTOTAL</t>
  </si>
  <si>
    <t>Grupo B</t>
  </si>
  <si>
    <t>FÉRIAS</t>
  </si>
  <si>
    <t>ABONO CONSTITUICIONAL DE FÉRIAS</t>
  </si>
  <si>
    <t>AVISO PRÉVIO TRABALHADO</t>
  </si>
  <si>
    <t>Grupo C</t>
  </si>
  <si>
    <t>AVISO PRÉVIO INDENIZADO</t>
  </si>
  <si>
    <t>INDENIZAÇÃO DE FGTS</t>
  </si>
  <si>
    <t>Grupo D</t>
  </si>
  <si>
    <t>INCIDÊNCIA DO GRUPO "A" SOBRE O GRUPO "B"</t>
  </si>
  <si>
    <t>Grupo E</t>
  </si>
  <si>
    <t>TOTAL DE ENCARGOS SOCIAIS (K-1)</t>
  </si>
  <si>
    <t>Obs: Adotado Conforme Anexo VI da IP nº 233/DA/DE/2008.</t>
  </si>
  <si>
    <t>K-2</t>
  </si>
  <si>
    <t>ADMINISTRAÇÃO CENTRAL</t>
  </si>
  <si>
    <t>GARANTIA</t>
  </si>
  <si>
    <t>LUCRO BRUTO</t>
  </si>
  <si>
    <t>TOTAL DE K-2</t>
  </si>
  <si>
    <t>1.1</t>
  </si>
  <si>
    <t>ISS(*)</t>
  </si>
  <si>
    <t>1.2</t>
  </si>
  <si>
    <t>PIS</t>
  </si>
  <si>
    <t>1.3</t>
  </si>
  <si>
    <t>COFINS</t>
  </si>
  <si>
    <t>(*) Observar perentual da localidade</t>
  </si>
  <si>
    <t>Cálculo do Fator "K"</t>
  </si>
  <si>
    <t>K-1</t>
  </si>
  <si>
    <t>K-3</t>
  </si>
  <si>
    <t>INCIDÊNCIA DO GRUPO "A" SOBRE O ITEM 19 DO GRUPO "C"</t>
  </si>
  <si>
    <t>QUANT</t>
  </si>
  <si>
    <t>Obs: Adotado Conforme Anexo VII da IP nº 233/DA/DE/2008.</t>
  </si>
  <si>
    <t>Obs: Adotado Conforme Anexo VIII da IP nº 233/DA/DE/2008.</t>
  </si>
  <si>
    <t>Obs: Adotado Conforme Anexo IX da IP nº 233/DA/DE/2008.</t>
  </si>
  <si>
    <t>K-2 BONIFICAÇÃO</t>
  </si>
  <si>
    <t>K-1 ENCARGOS SOCIAIS</t>
  </si>
  <si>
    <t>K-3 Impostos incidentes sobre o faturamento</t>
  </si>
  <si>
    <t>AUXILIAR TÉCNICO</t>
  </si>
  <si>
    <t>04.01.02.03</t>
  </si>
  <si>
    <t>CÓDIGO</t>
  </si>
  <si>
    <t>SERVIÇO:</t>
  </si>
  <si>
    <t>EQUIPAMENTOS</t>
  </si>
  <si>
    <t>UND</t>
  </si>
  <si>
    <t>UTILIZAÇÃO OPERATIVA</t>
  </si>
  <si>
    <t>UTILIZAÇÃO IMPRODUTIVA</t>
  </si>
  <si>
    <t>CUSTO OPER</t>
  </si>
  <si>
    <t>CUSTO IMPROD</t>
  </si>
  <si>
    <t>CUSTO</t>
  </si>
  <si>
    <t>HORÁRIO</t>
  </si>
  <si>
    <t>(A) CUSTO HORÁRIO DE EQUIPAMENTOS - TOTAL</t>
  </si>
  <si>
    <t>MÃO-DE-OBRA SUPLEMENTAR</t>
  </si>
  <si>
    <t>COEFICIENTE</t>
  </si>
  <si>
    <t xml:space="preserve">SALÁRIO </t>
  </si>
  <si>
    <t>BASE</t>
  </si>
  <si>
    <t>(B) CUSTO HORÁRIO DE MÃO-DE-OBRA</t>
  </si>
  <si>
    <t>Encargos Sociais de</t>
  </si>
  <si>
    <t>(B) CUSTO UNITÁRIO DE MÃO DE OBRA</t>
  </si>
  <si>
    <t>CUSTO HORÁRIO TOTAL</t>
  </si>
  <si>
    <t>PRODUÇÃO DA EQUIPE (C )</t>
  </si>
  <si>
    <t>(D) CUSTO UNITÁRIO DE EXECUÇÃO  (A) + (B) / C</t>
  </si>
  <si>
    <t>MATERIAIS/SERVIÇOS</t>
  </si>
  <si>
    <t>CONSUMO</t>
  </si>
  <si>
    <t>CUSTO UNITÁRIO</t>
  </si>
  <si>
    <t xml:space="preserve">CUSTO </t>
  </si>
  <si>
    <t>TOTAL</t>
  </si>
  <si>
    <t>(E) CUSTO DE MATERIAIS - TOTAL</t>
  </si>
  <si>
    <t>CUSTO UNITÁRIO - TOTAL (D) + (E)</t>
  </si>
  <si>
    <t>PREÇO UNITÁRIO TOTAL</t>
  </si>
  <si>
    <t>COMPOSIÇÃO  DE PREÇO UNITÁRIO</t>
  </si>
  <si>
    <t xml:space="preserve">Obs.: </t>
  </si>
  <si>
    <t>Empresa Brasileira de Infra-Estrutura Aeroportuária</t>
  </si>
  <si>
    <t>Diretoria de Engenharia</t>
  </si>
  <si>
    <t>SRGR</t>
  </si>
  <si>
    <t>SINAPI</t>
  </si>
  <si>
    <t>DNIT</t>
  </si>
  <si>
    <t>VALOR ADOTADO</t>
  </si>
  <si>
    <t>REFERÊNCIA</t>
  </si>
  <si>
    <t>Descrição</t>
  </si>
  <si>
    <t>Código</t>
  </si>
  <si>
    <t xml:space="preserve">Valor Hora </t>
  </si>
  <si>
    <t>ENGENHEIRO OU ARQUITETO CHEFE/SENIOR</t>
  </si>
  <si>
    <t>NÃO TEM</t>
  </si>
  <si>
    <t>COORD. GERAL</t>
  </si>
  <si>
    <t>GRADUADO NÍVEL I</t>
  </si>
  <si>
    <t>AUXILIAR TECNICO</t>
  </si>
  <si>
    <t>CONSULTOR</t>
  </si>
  <si>
    <t>Consultor Especial</t>
  </si>
  <si>
    <t xml:space="preserve">OBJETO:  </t>
  </si>
  <si>
    <t>PREÇO BASE</t>
  </si>
  <si>
    <t>Nº ORÇAMENTO</t>
  </si>
  <si>
    <t>ESTIMATIVA DE CUSTO R$</t>
  </si>
  <si>
    <t>DOCUMENTOS DE REFERÊNCIA</t>
  </si>
  <si>
    <t>RESPONSÁVEL</t>
  </si>
  <si>
    <t xml:space="preserve">  REVISÕES:</t>
  </si>
  <si>
    <t>Nº</t>
  </si>
  <si>
    <t>REVISÃO</t>
  </si>
  <si>
    <t>DATA</t>
  </si>
  <si>
    <t>OBSERVAÇÃO:</t>
  </si>
  <si>
    <t>FORAM CONSIDERADOS PARA A ELABORAÇÃO DESTE ORÇAMENTO, OS QUANTITATIVOS FORNECIDOS PELOS RESPONSÁVEIS PELOS DOCUMENTOS DE REFERÊNCIA.</t>
  </si>
  <si>
    <t>ELABORADO POR:</t>
  </si>
  <si>
    <t>VALIDADO POR:</t>
  </si>
  <si>
    <t>APROVADO POR:</t>
  </si>
  <si>
    <t>REVISÃO INICIAL</t>
  </si>
  <si>
    <t>TOTAL DE K</t>
  </si>
  <si>
    <t>TOTAL DE K - 3</t>
  </si>
  <si>
    <t>(*) Utilizado o referencial DNIT, pelo motivo de estar mais compativel com os salarios de mercado</t>
  </si>
  <si>
    <t>BIOLOGO</t>
  </si>
  <si>
    <t>ARQUEOLOGO</t>
  </si>
  <si>
    <t>SOCIOLOGO</t>
  </si>
  <si>
    <t>PEDAGOGO</t>
  </si>
  <si>
    <t>MARILIA DE OLIVEIRA C. CUNHA, MATRICULA 92.025-19</t>
  </si>
  <si>
    <t>SITE CONCURSOS
PUBLICOS OU
CONSELHO DE CLASSE</t>
  </si>
  <si>
    <t>GUILHERME SOLDATELLI, MATRÍCULA 95.815-74</t>
  </si>
  <si>
    <t>ALEXANDRE JABLONSKI PHILIPPI, MATRÍCULA 11.649-34</t>
  </si>
  <si>
    <t xml:space="preserve">Diretoria de Engenharia </t>
  </si>
  <si>
    <r>
      <t xml:space="preserve">EMPRESA BRASILEIRA DE INFRA-ESTRUTURA AEROPORTUÁRIA
</t>
    </r>
    <r>
      <rPr>
        <b/>
        <sz val="8"/>
        <rFont val="Arial"/>
        <family val="2"/>
      </rPr>
      <t xml:space="preserve">
DIRETORIA DE ENGENHARIA
SUPERINTENDÊNCIA DE OBRAS
GERÊNCIA TEMPORÁRIA DE EMPREENDIMENTOS - AEROPORTO INTERNACIONAL DE FLORIANÓPOLIS</t>
    </r>
  </si>
  <si>
    <r>
      <t xml:space="preserve">EMPRESA BRASILEIRA DE INFRA-ESTRUTURA AEROPORTUÁRIA
</t>
    </r>
    <r>
      <rPr>
        <b/>
        <sz val="8"/>
        <rFont val="Arial"/>
        <family val="2"/>
      </rPr>
      <t>DIRETORIA DE ENGENHARIA
GERÊNCIA TEMPORÁRIA DE EMPREENDIMENTOS - AEROPORTO INTERNACIONAL DE FLORIANÓPOLIS</t>
    </r>
  </si>
  <si>
    <t>GERÊNCIA TEMPORÁRIA DE EMPREENDIMENTOS - AEROPORTO INTERNACIONAL DE FLORIANÓPOLIS</t>
  </si>
  <si>
    <t>VALORES  - BASE SET/2011</t>
  </si>
  <si>
    <t>PSQ - PLANILHA DE SERVIÇOS E QUANTIDADES - BASE SET/2011</t>
  </si>
  <si>
    <t>RÁDIO DE COMUNICAÇÃO</t>
  </si>
  <si>
    <t>SUB-TOTAL4</t>
  </si>
  <si>
    <t>ORÇAMENTO DE REFERENCIA: FL.01/814.90/5844/00</t>
  </si>
  <si>
    <t>SITE *1</t>
  </si>
  <si>
    <t>*1 : página http://www.crbio3.gov.br/noticias/index.php?id=4132&amp;idcategoria=7</t>
  </si>
  <si>
    <t>SITE *2</t>
  </si>
  <si>
    <t>*2: SITE: Concurso Universiddae Federal do Rio de Janeiro R$ 1.747,83 / Edital 006/ SEMARH 12.03.2010 Gov Estado Goiás R$ 2.500,00 / Média dos salários R$ 2.123,91</t>
  </si>
  <si>
    <t>SITE *3</t>
  </si>
  <si>
    <t>*3 SITE: Sociólogo ASCAR/RS – ASSOCIAÇÃO SULINA DE CRÉDITO E ASSISTÊNCIA RURAL PROCESSO SELETIVO EXTERNO EDITAL Nº 001/2009 REALIZAÇÃO: OBJETIVA CONCURSOS LTDA R$ 2.294,00/ SEMARH 12.03.2010 Gov Estado Goiás R$ 2.500,00 / Média dos salários R$ 2397,00</t>
  </si>
  <si>
    <t>MEC</t>
  </si>
  <si>
    <t>CALCULISTA/ DESENHISTA/ÕPERADOR COMPUTADOR GERAL</t>
  </si>
  <si>
    <t>Atualização de Tributação Incidente</t>
  </si>
  <si>
    <t>13° SALÁRIO</t>
  </si>
  <si>
    <t>Atualização de Critérios de Medição (H-H) e Fator "K"</t>
  </si>
  <si>
    <t>MARILIA DE OLIVEIRA C. CUNHA, MATRICULA 92.025-20</t>
  </si>
  <si>
    <t>SALÁRIO</t>
  </si>
  <si>
    <t xml:space="preserve">VALORES DE SALÁRIO MÉDIO BASE E CUSTOS DE HOMEM HORA </t>
  </si>
  <si>
    <t>"HORAS EXTRAS"</t>
  </si>
  <si>
    <t>FATOR "K" - Horas extras</t>
  </si>
  <si>
    <t xml:space="preserve">OBRA: </t>
  </si>
  <si>
    <t xml:space="preserve">Data Base: </t>
  </si>
  <si>
    <t>BDI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</si>
</sst>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0"/>
    <numFmt numFmtId="166" formatCode="0.000"/>
    <numFmt numFmtId="167" formatCode="0.0000"/>
    <numFmt numFmtId="168" formatCode="mmm/yyyy"/>
    <numFmt numFmtId="169" formatCode="&quot;R$ &quot;#,##0.00"/>
  </numFmts>
  <fonts count="33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color indexed="9"/>
      <name val="Arial"/>
      <family val="2"/>
    </font>
    <font>
      <sz val="8"/>
      <name val="Times New Roman"/>
      <family val="1"/>
    </font>
    <font>
      <sz val="8"/>
      <color indexed="8"/>
      <name val="Arial"/>
      <family val="2"/>
    </font>
    <font>
      <sz val="12"/>
      <name val="Arial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6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thin">
        <color indexed="64"/>
      </right>
      <top style="dotted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2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medium">
        <color indexed="64"/>
      </bottom>
      <diagonal/>
    </border>
    <border>
      <left/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/>
      <right style="medium">
        <color indexed="64"/>
      </right>
      <top/>
      <bottom style="dotted">
        <color indexed="22"/>
      </bottom>
      <diagonal/>
    </border>
    <border>
      <left/>
      <right style="medium">
        <color indexed="64"/>
      </right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 style="medium">
        <color indexed="64"/>
      </right>
      <top style="dotted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22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medium">
        <color indexed="64"/>
      </bottom>
      <diagonal/>
    </border>
    <border>
      <left/>
      <right style="thin">
        <color indexed="64"/>
      </right>
      <top style="dotted">
        <color indexed="22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22"/>
      </bottom>
      <diagonal/>
    </border>
    <border>
      <left/>
      <right style="thin">
        <color indexed="64"/>
      </right>
      <top style="thin">
        <color indexed="64"/>
      </top>
      <bottom style="dotted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/>
      <diagonal/>
    </border>
    <border>
      <left/>
      <right style="thin">
        <color indexed="64"/>
      </right>
      <top style="dotted">
        <color indexed="22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1" fillId="0" borderId="0"/>
    <xf numFmtId="0" fontId="2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" fontId="2" fillId="0" borderId="1" xfId="9" applyNumberFormat="1" applyFont="1" applyFill="1" applyBorder="1" applyAlignment="1">
      <alignment horizontal="center" vertical="center" wrapText="1"/>
    </xf>
    <xf numFmtId="164" fontId="2" fillId="0" borderId="1" xfId="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6" fillId="0" borderId="0" xfId="0" applyNumberFormat="1" applyFont="1" applyFill="1" applyAlignment="1">
      <alignment horizontal="center" vertical="center" wrapText="1"/>
    </xf>
    <xf numFmtId="37" fontId="2" fillId="0" borderId="1" xfId="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64" fontId="3" fillId="0" borderId="1" xfId="9" applyFont="1" applyFill="1" applyBorder="1" applyAlignment="1">
      <alignment horizontal="center" vertical="center" wrapText="1"/>
    </xf>
    <xf numFmtId="164" fontId="7" fillId="3" borderId="1" xfId="9" applyFont="1" applyFill="1" applyBorder="1" applyAlignment="1">
      <alignment horizontal="right" vertical="center" wrapText="1"/>
    </xf>
    <xf numFmtId="10" fontId="2" fillId="0" borderId="1" xfId="8" applyNumberFormat="1" applyFont="1" applyFill="1" applyBorder="1" applyAlignment="1">
      <alignment horizontal="center" vertical="center" wrapText="1"/>
    </xf>
    <xf numFmtId="10" fontId="3" fillId="0" borderId="1" xfId="8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37" fontId="3" fillId="4" borderId="1" xfId="9" applyNumberFormat="1" applyFont="1" applyFill="1" applyBorder="1" applyAlignment="1">
      <alignment horizontal="center" vertical="center" wrapText="1"/>
    </xf>
    <xf numFmtId="10" fontId="3" fillId="4" borderId="1" xfId="8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164" fontId="4" fillId="0" borderId="0" xfId="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8" fillId="0" borderId="10" xfId="0" applyFont="1" applyFill="1" applyBorder="1"/>
    <xf numFmtId="0" fontId="8" fillId="0" borderId="11" xfId="0" applyFont="1" applyFill="1" applyBorder="1" applyAlignment="1">
      <alignment horizontal="right"/>
    </xf>
    <xf numFmtId="10" fontId="26" fillId="8" borderId="12" xfId="9" applyNumberFormat="1" applyFont="1" applyFill="1" applyBorder="1" applyAlignment="1">
      <alignment horizontal="center"/>
    </xf>
    <xf numFmtId="0" fontId="0" fillId="0" borderId="0" xfId="0" applyFill="1" applyBorder="1"/>
    <xf numFmtId="10" fontId="0" fillId="0" borderId="0" xfId="0" applyNumberFormat="1" applyFill="1" applyBorder="1" applyAlignment="1">
      <alignment horizontal="center"/>
    </xf>
    <xf numFmtId="10" fontId="26" fillId="8" borderId="12" xfId="0" applyNumberFormat="1" applyFont="1" applyFill="1" applyBorder="1" applyAlignment="1">
      <alignment horizontal="center"/>
    </xf>
    <xf numFmtId="0" fontId="0" fillId="0" borderId="10" xfId="0" applyFill="1" applyBorder="1"/>
    <xf numFmtId="0" fontId="8" fillId="0" borderId="0" xfId="0" applyFont="1" applyFill="1" applyBorder="1" applyAlignment="1">
      <alignment horizontal="right"/>
    </xf>
    <xf numFmtId="10" fontId="0" fillId="0" borderId="17" xfId="0" applyNumberForma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9" xfId="0" applyFont="1" applyFill="1" applyBorder="1"/>
    <xf numFmtId="10" fontId="26" fillId="8" borderId="20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/>
    <xf numFmtId="0" fontId="0" fillId="0" borderId="21" xfId="0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 applyAlignment="1">
      <alignment horizontal="center"/>
    </xf>
    <xf numFmtId="0" fontId="0" fillId="0" borderId="24" xfId="0" applyFill="1" applyBorder="1"/>
    <xf numFmtId="0" fontId="0" fillId="0" borderId="0" xfId="0" applyFont="1" applyFill="1" applyBorder="1"/>
    <xf numFmtId="0" fontId="8" fillId="0" borderId="16" xfId="0" applyFont="1" applyFill="1" applyBorder="1"/>
    <xf numFmtId="10" fontId="8" fillId="0" borderId="25" xfId="0" applyNumberFormat="1" applyFont="1" applyFill="1" applyBorder="1" applyAlignment="1">
      <alignment horizontal="center"/>
    </xf>
    <xf numFmtId="0" fontId="8" fillId="0" borderId="7" xfId="0" applyFont="1" applyFill="1" applyBorder="1"/>
    <xf numFmtId="10" fontId="8" fillId="0" borderId="26" xfId="0" applyNumberFormat="1" applyFont="1" applyFill="1" applyBorder="1" applyAlignment="1">
      <alignment horizontal="center"/>
    </xf>
    <xf numFmtId="0" fontId="8" fillId="0" borderId="27" xfId="0" applyFont="1" applyFill="1" applyBorder="1"/>
    <xf numFmtId="10" fontId="0" fillId="0" borderId="2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66" fontId="3" fillId="10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right" vertical="center" wrapText="1"/>
    </xf>
    <xf numFmtId="39" fontId="2" fillId="0" borderId="1" xfId="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2" fillId="0" borderId="1" xfId="9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3" fillId="0" borderId="1" xfId="9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0" fontId="0" fillId="9" borderId="25" xfId="0" applyNumberFormat="1" applyFill="1" applyBorder="1" applyAlignment="1" applyProtection="1">
      <alignment horizontal="center"/>
    </xf>
    <xf numFmtId="10" fontId="0" fillId="9" borderId="31" xfId="0" applyNumberFormat="1" applyFill="1" applyBorder="1" applyAlignment="1" applyProtection="1">
      <alignment horizontal="center"/>
    </xf>
    <xf numFmtId="10" fontId="0" fillId="9" borderId="5" xfId="0" applyNumberFormat="1" applyFill="1" applyBorder="1" applyAlignment="1" applyProtection="1">
      <alignment horizontal="center"/>
    </xf>
    <xf numFmtId="10" fontId="0" fillId="9" borderId="1" xfId="0" applyNumberFormat="1" applyFill="1" applyBorder="1" applyAlignment="1" applyProtection="1">
      <alignment horizontal="center"/>
    </xf>
    <xf numFmtId="164" fontId="4" fillId="0" borderId="0" xfId="9" applyFont="1" applyFill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39" fontId="3" fillId="11" borderId="1" xfId="0" applyNumberFormat="1" applyFont="1" applyFill="1" applyBorder="1" applyAlignment="1">
      <alignment horizontal="left" vertical="center" wrapText="1"/>
    </xf>
    <xf numFmtId="1" fontId="2" fillId="11" borderId="1" xfId="0" applyNumberFormat="1" applyFont="1" applyFill="1" applyBorder="1" applyAlignment="1">
      <alignment horizontal="center" vertical="center" wrapText="1"/>
    </xf>
    <xf numFmtId="1" fontId="2" fillId="11" borderId="1" xfId="9" applyNumberFormat="1" applyFont="1" applyFill="1" applyBorder="1" applyAlignment="1">
      <alignment horizontal="center" vertical="center" wrapText="1"/>
    </xf>
    <xf numFmtId="4" fontId="2" fillId="11" borderId="1" xfId="9" applyNumberFormat="1" applyFont="1" applyFill="1" applyBorder="1" applyAlignment="1">
      <alignment vertical="center" wrapText="1"/>
    </xf>
    <xf numFmtId="39" fontId="2" fillId="11" borderId="1" xfId="9" applyNumberFormat="1" applyFont="1" applyFill="1" applyBorder="1" applyAlignment="1">
      <alignment horizontal="center" vertical="center" wrapText="1"/>
    </xf>
    <xf numFmtId="164" fontId="2" fillId="0" borderId="1" xfId="9" applyFont="1" applyFill="1" applyBorder="1" applyAlignment="1" applyProtection="1">
      <alignment vertical="center" wrapText="1"/>
    </xf>
    <xf numFmtId="0" fontId="14" fillId="0" borderId="7" xfId="5" applyFont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2" fillId="0" borderId="0" xfId="5" applyFont="1" applyBorder="1" applyAlignment="1">
      <alignment vertical="center" wrapText="1"/>
    </xf>
    <xf numFmtId="0" fontId="2" fillId="0" borderId="0" xfId="5" applyFont="1" applyBorder="1" applyAlignment="1">
      <alignment horizontal="center" vertical="center" wrapText="1"/>
    </xf>
    <xf numFmtId="0" fontId="2" fillId="0" borderId="0" xfId="5" applyFont="1" applyFill="1" applyBorder="1" applyAlignment="1">
      <alignment vertical="center" wrapText="1"/>
    </xf>
    <xf numFmtId="0" fontId="3" fillId="11" borderId="1" xfId="0" quotePrefix="1" applyFont="1" applyFill="1" applyBorder="1" applyAlignment="1">
      <alignment horizontal="left" vertical="center" wrapText="1"/>
    </xf>
    <xf numFmtId="1" fontId="3" fillId="11" borderId="1" xfId="0" applyNumberFormat="1" applyFont="1" applyFill="1" applyBorder="1" applyAlignment="1">
      <alignment horizontal="center" vertical="center" wrapText="1"/>
    </xf>
    <xf numFmtId="1" fontId="3" fillId="11" borderId="1" xfId="9" applyNumberFormat="1" applyFont="1" applyFill="1" applyBorder="1" applyAlignment="1">
      <alignment horizontal="center" vertical="center" wrapText="1"/>
    </xf>
    <xf numFmtId="4" fontId="3" fillId="11" borderId="1" xfId="9" applyNumberFormat="1" applyFont="1" applyFill="1" applyBorder="1" applyAlignment="1">
      <alignment vertical="center" wrapText="1"/>
    </xf>
    <xf numFmtId="39" fontId="3" fillId="11" borderId="1" xfId="9" applyNumberFormat="1" applyFont="1" applyFill="1" applyBorder="1" applyAlignment="1">
      <alignment horizontal="center" vertical="center" wrapText="1"/>
    </xf>
    <xf numFmtId="10" fontId="9" fillId="9" borderId="13" xfId="10" applyNumberFormat="1" applyFont="1" applyFill="1" applyBorder="1" applyAlignment="1">
      <alignment horizontal="center"/>
    </xf>
    <xf numFmtId="10" fontId="9" fillId="9" borderId="16" xfId="10" applyNumberFormat="1" applyFont="1" applyFill="1" applyBorder="1" applyAlignment="1">
      <alignment horizontal="center"/>
    </xf>
    <xf numFmtId="4" fontId="6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65" fontId="23" fillId="0" borderId="70" xfId="3" quotePrefix="1" applyNumberFormat="1" applyFont="1" applyBorder="1" applyAlignment="1">
      <alignment horizontal="center" vertical="center" wrapText="1"/>
    </xf>
    <xf numFmtId="14" fontId="23" fillId="0" borderId="5" xfId="3" applyNumberFormat="1" applyFont="1" applyBorder="1" applyAlignment="1">
      <alignment horizontal="center" vertical="center" wrapText="1"/>
    </xf>
    <xf numFmtId="165" fontId="23" fillId="0" borderId="6" xfId="3" quotePrefix="1" applyNumberFormat="1" applyFont="1" applyBorder="1" applyAlignment="1">
      <alignment horizontal="center" vertical="center" wrapText="1"/>
    </xf>
    <xf numFmtId="0" fontId="21" fillId="0" borderId="0" xfId="2" applyFont="1" applyAlignment="1">
      <alignment wrapText="1"/>
    </xf>
    <xf numFmtId="0" fontId="21" fillId="0" borderId="0" xfId="3" applyFont="1" applyAlignment="1">
      <alignment wrapText="1"/>
    </xf>
    <xf numFmtId="0" fontId="21" fillId="0" borderId="0" xfId="3" applyFont="1" applyBorder="1" applyAlignment="1">
      <alignment wrapText="1"/>
    </xf>
    <xf numFmtId="0" fontId="21" fillId="0" borderId="0" xfId="3" applyFont="1" applyFill="1" applyAlignment="1">
      <alignment wrapText="1"/>
    </xf>
    <xf numFmtId="0" fontId="22" fillId="0" borderId="7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14" fontId="23" fillId="0" borderId="72" xfId="3" applyNumberFormat="1" applyFont="1" applyBorder="1" applyAlignment="1">
      <alignment horizontal="center" vertical="center" wrapText="1"/>
    </xf>
    <xf numFmtId="0" fontId="23" fillId="0" borderId="73" xfId="3" applyFont="1" applyBorder="1" applyAlignment="1">
      <alignment horizontal="center" vertical="center" wrapText="1"/>
    </xf>
    <xf numFmtId="14" fontId="23" fillId="0" borderId="74" xfId="3" applyNumberFormat="1" applyFont="1" applyBorder="1" applyAlignment="1">
      <alignment vertical="center" wrapText="1"/>
    </xf>
    <xf numFmtId="0" fontId="21" fillId="0" borderId="0" xfId="3" applyFont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43" xfId="5" applyFont="1" applyBorder="1" applyAlignment="1">
      <alignment horizontal="center" vertical="center" wrapText="1"/>
    </xf>
    <xf numFmtId="0" fontId="14" fillId="0" borderId="31" xfId="5" applyFont="1" applyBorder="1" applyAlignment="1">
      <alignment horizontal="center" vertical="center" wrapText="1"/>
    </xf>
    <xf numFmtId="0" fontId="14" fillId="0" borderId="37" xfId="5" applyFont="1" applyBorder="1" applyAlignment="1">
      <alignment vertical="center" wrapText="1"/>
    </xf>
    <xf numFmtId="0" fontId="14" fillId="0" borderId="67" xfId="5" applyFont="1" applyBorder="1" applyAlignment="1">
      <alignment vertical="center" wrapText="1"/>
    </xf>
    <xf numFmtId="0" fontId="2" fillId="0" borderId="0" xfId="5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18" fillId="12" borderId="1" xfId="9" applyFont="1" applyFill="1" applyBorder="1" applyAlignment="1">
      <alignment horizontal="center" vertical="center" wrapText="1"/>
    </xf>
    <xf numFmtId="164" fontId="18" fillId="12" borderId="0" xfId="9" applyFont="1" applyFill="1" applyBorder="1" applyAlignment="1">
      <alignment horizontal="center" vertical="center" wrapText="1"/>
    </xf>
    <xf numFmtId="164" fontId="28" fillId="8" borderId="1" xfId="9" applyFont="1" applyFill="1" applyBorder="1" applyAlignment="1">
      <alignment horizontal="center" vertical="center" wrapText="1"/>
    </xf>
    <xf numFmtId="164" fontId="2" fillId="10" borderId="1" xfId="9" applyFont="1" applyFill="1" applyBorder="1" applyAlignment="1">
      <alignment horizontal="center" vertical="center" wrapText="1"/>
    </xf>
    <xf numFmtId="0" fontId="9" fillId="0" borderId="0" xfId="5" applyFont="1" applyAlignment="1">
      <alignment vertical="center" wrapText="1"/>
    </xf>
    <xf numFmtId="0" fontId="14" fillId="0" borderId="7" xfId="5" applyFont="1" applyBorder="1" applyAlignment="1">
      <alignment vertical="center" wrapText="1"/>
    </xf>
    <xf numFmtId="0" fontId="14" fillId="0" borderId="0" xfId="5" applyFont="1" applyBorder="1" applyAlignment="1">
      <alignment vertical="center" wrapText="1"/>
    </xf>
    <xf numFmtId="0" fontId="14" fillId="0" borderId="29" xfId="5" applyFont="1" applyBorder="1" applyAlignment="1">
      <alignment vertical="center" wrapText="1"/>
    </xf>
    <xf numFmtId="0" fontId="14" fillId="0" borderId="32" xfId="5" applyFont="1" applyBorder="1" applyAlignment="1">
      <alignment vertical="center" wrapText="1"/>
    </xf>
    <xf numFmtId="0" fontId="14" fillId="0" borderId="34" xfId="5" applyFont="1" applyBorder="1" applyAlignment="1">
      <alignment vertical="center" wrapText="1"/>
    </xf>
    <xf numFmtId="0" fontId="2" fillId="0" borderId="0" xfId="5" applyFont="1" applyBorder="1" applyAlignment="1">
      <alignment horizontal="center" wrapText="1"/>
    </xf>
    <xf numFmtId="0" fontId="14" fillId="0" borderId="36" xfId="5" applyFont="1" applyBorder="1" applyAlignment="1">
      <alignment vertical="center" wrapText="1"/>
    </xf>
    <xf numFmtId="0" fontId="14" fillId="0" borderId="36" xfId="5" applyFont="1" applyBorder="1" applyAlignment="1">
      <alignment horizontal="center" vertical="center" wrapText="1"/>
    </xf>
    <xf numFmtId="167" fontId="14" fillId="0" borderId="36" xfId="5" applyNumberFormat="1" applyFont="1" applyBorder="1" applyAlignment="1">
      <alignment horizontal="center" vertical="center" wrapText="1"/>
    </xf>
    <xf numFmtId="2" fontId="14" fillId="0" borderId="36" xfId="5" applyNumberFormat="1" applyFont="1" applyBorder="1" applyAlignment="1">
      <alignment horizontal="center" vertical="center" wrapText="1"/>
    </xf>
    <xf numFmtId="2" fontId="14" fillId="0" borderId="36" xfId="5" applyNumberFormat="1" applyFont="1" applyBorder="1" applyAlignment="1">
      <alignment horizontal="right" vertical="center" wrapText="1"/>
    </xf>
    <xf numFmtId="2" fontId="2" fillId="0" borderId="0" xfId="5" applyNumberFormat="1" applyFont="1" applyBorder="1" applyAlignment="1">
      <alignment horizontal="right" vertical="center" wrapText="1"/>
    </xf>
    <xf numFmtId="0" fontId="14" fillId="0" borderId="39" xfId="5" applyFont="1" applyBorder="1" applyAlignment="1">
      <alignment vertical="center" wrapText="1"/>
    </xf>
    <xf numFmtId="0" fontId="14" fillId="0" borderId="39" xfId="5" applyFont="1" applyBorder="1" applyAlignment="1">
      <alignment horizontal="center" vertical="center" wrapText="1"/>
    </xf>
    <xf numFmtId="167" fontId="14" fillId="0" borderId="39" xfId="5" applyNumberFormat="1" applyFont="1" applyBorder="1" applyAlignment="1">
      <alignment horizontal="center" vertical="center" wrapText="1"/>
    </xf>
    <xf numFmtId="2" fontId="14" fillId="0" borderId="39" xfId="5" applyNumberFormat="1" applyFont="1" applyBorder="1" applyAlignment="1">
      <alignment horizontal="center" vertical="center" wrapText="1"/>
    </xf>
    <xf numFmtId="0" fontId="14" fillId="0" borderId="40" xfId="5" applyFont="1" applyBorder="1" applyAlignment="1">
      <alignment vertical="center" wrapText="1"/>
    </xf>
    <xf numFmtId="0" fontId="14" fillId="0" borderId="40" xfId="5" applyFont="1" applyBorder="1" applyAlignment="1">
      <alignment horizontal="center" vertical="center" wrapText="1"/>
    </xf>
    <xf numFmtId="167" fontId="14" fillId="0" borderId="40" xfId="5" applyNumberFormat="1" applyFont="1" applyBorder="1" applyAlignment="1">
      <alignment horizontal="center" vertical="center" wrapText="1"/>
    </xf>
    <xf numFmtId="0" fontId="14" fillId="0" borderId="41" xfId="5" applyFont="1" applyBorder="1" applyAlignment="1">
      <alignment vertical="center" wrapText="1"/>
    </xf>
    <xf numFmtId="0" fontId="14" fillId="0" borderId="34" xfId="5" applyFont="1" applyBorder="1" applyAlignment="1">
      <alignment horizontal="left" vertical="center" wrapText="1"/>
    </xf>
    <xf numFmtId="0" fontId="14" fillId="0" borderId="42" xfId="5" applyFont="1" applyBorder="1" applyAlignment="1">
      <alignment horizontal="right" vertical="center" wrapText="1"/>
    </xf>
    <xf numFmtId="0" fontId="14" fillId="0" borderId="0" xfId="5" applyFont="1" applyBorder="1" applyAlignment="1">
      <alignment horizontal="left" vertical="center" wrapText="1"/>
    </xf>
    <xf numFmtId="10" fontId="2" fillId="0" borderId="0" xfId="5" applyNumberFormat="1" applyFont="1" applyBorder="1" applyAlignment="1">
      <alignment horizontal="left" vertical="center" wrapText="1"/>
    </xf>
    <xf numFmtId="0" fontId="14" fillId="0" borderId="45" xfId="5" applyFont="1" applyBorder="1" applyAlignment="1">
      <alignment vertical="center" wrapText="1"/>
    </xf>
    <xf numFmtId="0" fontId="14" fillId="0" borderId="45" xfId="5" applyFont="1" applyBorder="1" applyAlignment="1">
      <alignment horizontal="center" vertical="center" wrapText="1"/>
    </xf>
    <xf numFmtId="0" fontId="2" fillId="0" borderId="0" xfId="5" applyFont="1" applyBorder="1" applyAlignment="1" applyProtection="1">
      <alignment horizontal="center" vertical="center" wrapText="1"/>
      <protection locked="0"/>
    </xf>
    <xf numFmtId="0" fontId="2" fillId="0" borderId="0" xfId="5" applyFont="1" applyFill="1" applyBorder="1" applyAlignment="1" applyProtection="1">
      <alignment horizontal="left" vertical="center" wrapText="1"/>
      <protection locked="0"/>
    </xf>
    <xf numFmtId="0" fontId="2" fillId="0" borderId="0" xfId="5" applyFont="1" applyFill="1" applyBorder="1" applyAlignment="1" applyProtection="1">
      <alignment horizontal="right" vertical="center" wrapText="1"/>
      <protection locked="0"/>
    </xf>
    <xf numFmtId="2" fontId="2" fillId="0" borderId="0" xfId="5" applyNumberFormat="1" applyFont="1" applyBorder="1" applyAlignment="1" applyProtection="1">
      <alignment vertical="center" wrapText="1"/>
      <protection locked="0"/>
    </xf>
    <xf numFmtId="0" fontId="14" fillId="0" borderId="0" xfId="5" applyFont="1" applyAlignment="1">
      <alignment vertical="center" wrapText="1"/>
    </xf>
    <xf numFmtId="2" fontId="2" fillId="0" borderId="0" xfId="5" applyNumberFormat="1" applyFont="1" applyFill="1" applyBorder="1" applyAlignment="1" applyProtection="1">
      <alignment horizontal="right" vertical="center" wrapText="1"/>
      <protection locked="0"/>
    </xf>
    <xf numFmtId="2" fontId="2" fillId="0" borderId="0" xfId="5" applyNumberFormat="1" applyFont="1" applyBorder="1" applyAlignment="1">
      <alignment vertical="center" wrapText="1"/>
    </xf>
    <xf numFmtId="0" fontId="2" fillId="0" borderId="0" xfId="5" applyFont="1" applyFill="1" applyBorder="1" applyAlignment="1">
      <alignment horizontal="left" vertical="center" wrapText="1"/>
    </xf>
    <xf numFmtId="2" fontId="2" fillId="0" borderId="0" xfId="5" applyNumberFormat="1" applyFont="1" applyFill="1" applyBorder="1" applyAlignment="1">
      <alignment vertical="center" wrapText="1"/>
    </xf>
    <xf numFmtId="2" fontId="14" fillId="0" borderId="49" xfId="5" applyNumberFormat="1" applyFont="1" applyBorder="1" applyAlignment="1">
      <alignment vertical="center" wrapText="1"/>
    </xf>
    <xf numFmtId="0" fontId="14" fillId="0" borderId="50" xfId="5" applyFont="1" applyBorder="1" applyAlignment="1">
      <alignment vertical="center" wrapText="1"/>
    </xf>
    <xf numFmtId="0" fontId="14" fillId="0" borderId="50" xfId="5" applyFont="1" applyBorder="1" applyAlignment="1">
      <alignment horizontal="left" vertical="center" wrapText="1"/>
    </xf>
    <xf numFmtId="0" fontId="14" fillId="0" borderId="51" xfId="5" applyFont="1" applyBorder="1" applyAlignment="1">
      <alignment horizontal="right" vertical="center" wrapText="1"/>
    </xf>
    <xf numFmtId="0" fontId="14" fillId="0" borderId="44" xfId="5" applyFont="1" applyBorder="1" applyAlignment="1">
      <alignment horizontal="right" vertical="center" wrapText="1"/>
    </xf>
    <xf numFmtId="0" fontId="14" fillId="0" borderId="52" xfId="5" applyFont="1" applyBorder="1" applyAlignment="1">
      <alignment vertical="center" wrapText="1"/>
    </xf>
    <xf numFmtId="10" fontId="14" fillId="0" borderId="53" xfId="5" applyNumberFormat="1" applyFont="1" applyBorder="1" applyAlignment="1">
      <alignment horizontal="right" vertical="center" wrapText="1"/>
    </xf>
    <xf numFmtId="0" fontId="14" fillId="0" borderId="35" xfId="5" applyFont="1" applyBorder="1" applyAlignment="1">
      <alignment vertical="center" wrapText="1"/>
    </xf>
    <xf numFmtId="0" fontId="14" fillId="0" borderId="35" xfId="5" applyFont="1" applyBorder="1" applyAlignment="1">
      <alignment horizontal="right" vertical="center" wrapText="1"/>
    </xf>
    <xf numFmtId="0" fontId="14" fillId="0" borderId="54" xfId="5" applyFont="1" applyBorder="1" applyAlignment="1">
      <alignment vertical="center" wrapText="1"/>
    </xf>
    <xf numFmtId="0" fontId="14" fillId="0" borderId="55" xfId="5" applyFont="1" applyBorder="1" applyAlignment="1">
      <alignment vertical="center" wrapText="1"/>
    </xf>
    <xf numFmtId="0" fontId="14" fillId="0" borderId="55" xfId="5" applyFont="1" applyBorder="1" applyAlignment="1">
      <alignment horizontal="left" vertical="center" wrapText="1"/>
    </xf>
    <xf numFmtId="0" fontId="14" fillId="0" borderId="57" xfId="5" applyFont="1" applyBorder="1" applyAlignment="1">
      <alignment vertical="center" wrapText="1"/>
    </xf>
    <xf numFmtId="0" fontId="14" fillId="0" borderId="53" xfId="5" applyFont="1" applyBorder="1" applyAlignment="1">
      <alignment vertical="center" wrapText="1"/>
    </xf>
    <xf numFmtId="0" fontId="9" fillId="0" borderId="0" xfId="5" applyFont="1" applyBorder="1" applyAlignment="1">
      <alignment vertical="center" wrapText="1"/>
    </xf>
    <xf numFmtId="0" fontId="14" fillId="0" borderId="53" xfId="5" applyFont="1" applyBorder="1" applyAlignment="1">
      <alignment horizontal="right" vertical="center" wrapText="1"/>
    </xf>
    <xf numFmtId="0" fontId="14" fillId="0" borderId="52" xfId="5" applyFont="1" applyBorder="1" applyAlignment="1">
      <alignment horizontal="center" vertical="center" wrapText="1"/>
    </xf>
    <xf numFmtId="0" fontId="14" fillId="0" borderId="53" xfId="5" applyFont="1" applyBorder="1" applyAlignment="1">
      <alignment horizontal="center" vertical="center" wrapText="1"/>
    </xf>
    <xf numFmtId="0" fontId="14" fillId="0" borderId="58" xfId="5" applyFont="1" applyBorder="1" applyAlignment="1">
      <alignment vertical="center" wrapText="1"/>
    </xf>
    <xf numFmtId="0" fontId="14" fillId="0" borderId="4" xfId="5" applyFont="1" applyBorder="1" applyAlignment="1">
      <alignment vertical="center" wrapText="1"/>
    </xf>
    <xf numFmtId="0" fontId="14" fillId="0" borderId="0" xfId="5" applyFont="1" applyBorder="1" applyAlignment="1">
      <alignment horizontal="center" vertical="center" wrapText="1"/>
    </xf>
    <xf numFmtId="0" fontId="17" fillId="0" borderId="36" xfId="5" applyFont="1" applyBorder="1" applyAlignment="1">
      <alignment vertical="center" wrapText="1"/>
    </xf>
    <xf numFmtId="0" fontId="2" fillId="0" borderId="0" xfId="5" applyFont="1" applyFill="1" applyBorder="1" applyAlignment="1" applyProtection="1">
      <alignment horizontal="center" vertical="center" wrapText="1"/>
      <protection locked="0"/>
    </xf>
    <xf numFmtId="2" fontId="14" fillId="0" borderId="37" xfId="5" applyNumberFormat="1" applyFont="1" applyBorder="1" applyAlignment="1">
      <alignment horizontal="center" vertical="center" wrapText="1"/>
    </xf>
    <xf numFmtId="2" fontId="14" fillId="0" borderId="38" xfId="5" applyNumberFormat="1" applyFont="1" applyBorder="1" applyAlignment="1">
      <alignment horizontal="center" vertical="center" wrapText="1"/>
    </xf>
    <xf numFmtId="164" fontId="2" fillId="0" borderId="0" xfId="11" applyFont="1" applyFill="1" applyBorder="1" applyAlignment="1" applyProtection="1">
      <alignment horizontal="right" vertical="center" wrapText="1"/>
      <protection locked="0"/>
    </xf>
    <xf numFmtId="0" fontId="9" fillId="0" borderId="0" xfId="5" applyAlignment="1">
      <alignment wrapText="1"/>
    </xf>
    <xf numFmtId="2" fontId="14" fillId="0" borderId="59" xfId="5" applyNumberFormat="1" applyFont="1" applyBorder="1" applyAlignment="1">
      <alignment horizontal="center" vertical="center" wrapText="1"/>
    </xf>
    <xf numFmtId="2" fontId="14" fillId="0" borderId="60" xfId="5" applyNumberFormat="1" applyFont="1" applyBorder="1" applyAlignment="1">
      <alignment horizontal="center" vertical="center" wrapText="1"/>
    </xf>
    <xf numFmtId="2" fontId="14" fillId="0" borderId="61" xfId="5" applyNumberFormat="1" applyFont="1" applyBorder="1" applyAlignment="1">
      <alignment horizontal="left" vertical="center" wrapText="1"/>
    </xf>
    <xf numFmtId="0" fontId="14" fillId="0" borderId="62" xfId="5" applyFont="1" applyBorder="1" applyAlignment="1">
      <alignment vertical="center" wrapText="1"/>
    </xf>
    <xf numFmtId="0" fontId="14" fillId="0" borderId="63" xfId="5" applyFont="1" applyBorder="1" applyAlignment="1">
      <alignment vertical="center" wrapText="1"/>
    </xf>
    <xf numFmtId="0" fontId="14" fillId="0" borderId="63" xfId="5" applyFont="1" applyBorder="1" applyAlignment="1">
      <alignment horizontal="left" vertical="center" wrapText="1"/>
    </xf>
    <xf numFmtId="0" fontId="2" fillId="0" borderId="7" xfId="5" applyFont="1" applyBorder="1" applyAlignment="1">
      <alignment vertical="center" wrapText="1"/>
    </xf>
    <xf numFmtId="0" fontId="14" fillId="0" borderId="64" xfId="5" applyFont="1" applyBorder="1" applyAlignment="1">
      <alignment vertical="center" wrapText="1"/>
    </xf>
    <xf numFmtId="0" fontId="14" fillId="0" borderId="65" xfId="5" applyFont="1" applyBorder="1" applyAlignment="1">
      <alignment vertical="center" wrapText="1"/>
    </xf>
    <xf numFmtId="0" fontId="14" fillId="0" borderId="66" xfId="5" applyFont="1" applyBorder="1" applyAlignment="1">
      <alignment vertical="center" wrapText="1"/>
    </xf>
    <xf numFmtId="10" fontId="14" fillId="0" borderId="38" xfId="5" applyNumberFormat="1" applyFont="1" applyBorder="1" applyAlignment="1">
      <alignment horizontal="center" vertical="center" wrapText="1"/>
    </xf>
    <xf numFmtId="0" fontId="14" fillId="0" borderId="61" xfId="5" applyFont="1" applyBorder="1" applyAlignment="1">
      <alignment vertical="center" wrapText="1"/>
    </xf>
    <xf numFmtId="0" fontId="14" fillId="0" borderId="68" xfId="5" applyFont="1" applyBorder="1" applyAlignment="1">
      <alignment vertical="center" wrapText="1"/>
    </xf>
    <xf numFmtId="0" fontId="14" fillId="0" borderId="49" xfId="5" applyFont="1" applyBorder="1" applyAlignment="1">
      <alignment vertical="center" wrapText="1"/>
    </xf>
    <xf numFmtId="4" fontId="29" fillId="0" borderId="0" xfId="1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29" fillId="12" borderId="1" xfId="1" applyNumberFormat="1" applyFont="1" applyFill="1" applyBorder="1" applyAlignment="1">
      <alignment horizontal="center" vertical="center" wrapText="1"/>
    </xf>
    <xf numFmtId="4" fontId="30" fillId="0" borderId="1" xfId="1" applyNumberFormat="1" applyFont="1" applyFill="1" applyBorder="1" applyAlignment="1">
      <alignment horizontal="left" vertical="center" wrapText="1"/>
    </xf>
    <xf numFmtId="4" fontId="30" fillId="0" borderId="1" xfId="1" applyNumberFormat="1" applyFont="1" applyFill="1" applyBorder="1" applyAlignment="1">
      <alignment horizontal="center" vertical="center" wrapText="1"/>
    </xf>
    <xf numFmtId="4" fontId="29" fillId="0" borderId="1" xfId="4" applyNumberFormat="1" applyFont="1" applyFill="1" applyBorder="1" applyAlignment="1">
      <alignment horizontal="left" vertical="center" wrapText="1"/>
    </xf>
    <xf numFmtId="1" fontId="29" fillId="0" borderId="1" xfId="1" applyNumberFormat="1" applyFont="1" applyFill="1" applyBorder="1" applyAlignment="1">
      <alignment horizontal="center" vertical="center" wrapText="1"/>
    </xf>
    <xf numFmtId="4" fontId="29" fillId="0" borderId="1" xfId="1" applyNumberFormat="1" applyFont="1" applyFill="1" applyBorder="1" applyAlignment="1">
      <alignment horizontal="center" vertical="center" wrapText="1"/>
    </xf>
    <xf numFmtId="4" fontId="29" fillId="15" borderId="1" xfId="10" applyNumberFormat="1" applyFont="1" applyFill="1" applyBorder="1" applyAlignment="1">
      <alignment horizontal="center" vertical="center" wrapText="1"/>
    </xf>
    <xf numFmtId="4" fontId="29" fillId="0" borderId="1" xfId="10" applyNumberFormat="1" applyFont="1" applyFill="1" applyBorder="1" applyAlignment="1">
      <alignment horizontal="center" vertical="center" wrapText="1"/>
    </xf>
    <xf numFmtId="4" fontId="29" fillId="0" borderId="1" xfId="1" applyNumberFormat="1" applyFont="1" applyFill="1" applyBorder="1" applyAlignment="1">
      <alignment horizontal="left" vertical="center" wrapText="1"/>
    </xf>
    <xf numFmtId="4" fontId="29" fillId="0" borderId="0" xfId="1" applyNumberFormat="1" applyFont="1" applyFill="1" applyBorder="1" applyAlignment="1">
      <alignment horizontal="left" vertical="center" wrapText="1"/>
    </xf>
    <xf numFmtId="1" fontId="29" fillId="0" borderId="0" xfId="1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" fontId="30" fillId="0" borderId="1" xfId="1" applyNumberFormat="1" applyFont="1" applyFill="1" applyBorder="1" applyAlignment="1">
      <alignment horizontal="center" vertical="center" wrapText="1"/>
    </xf>
    <xf numFmtId="4" fontId="29" fillId="12" borderId="1" xfId="1" applyNumberFormat="1" applyFont="1" applyFill="1" applyBorder="1" applyAlignment="1">
      <alignment horizontal="right" vertical="center" wrapText="1"/>
    </xf>
    <xf numFmtId="164" fontId="14" fillId="0" borderId="29" xfId="9" applyFont="1" applyBorder="1" applyAlignment="1">
      <alignment vertical="center"/>
    </xf>
    <xf numFmtId="164" fontId="14" fillId="0" borderId="33" xfId="9" applyFont="1" applyBorder="1" applyAlignment="1">
      <alignment horizontal="center" vertical="center" wrapText="1"/>
    </xf>
    <xf numFmtId="164" fontId="9" fillId="0" borderId="35" xfId="9" applyFont="1" applyBorder="1" applyAlignment="1">
      <alignment horizontal="center" vertical="center" wrapText="1"/>
    </xf>
    <xf numFmtId="164" fontId="14" fillId="0" borderId="31" xfId="9" applyFont="1" applyBorder="1" applyAlignment="1">
      <alignment horizontal="center" vertical="center" wrapText="1"/>
    </xf>
    <xf numFmtId="164" fontId="15" fillId="0" borderId="48" xfId="9" applyFont="1" applyBorder="1" applyAlignment="1">
      <alignment vertical="center" wrapText="1"/>
    </xf>
    <xf numFmtId="164" fontId="14" fillId="0" borderId="38" xfId="9" applyFont="1" applyBorder="1" applyAlignment="1">
      <alignment vertical="center" wrapText="1"/>
    </xf>
    <xf numFmtId="164" fontId="14" fillId="0" borderId="60" xfId="9" applyFont="1" applyBorder="1" applyAlignment="1">
      <alignment vertical="center" wrapText="1"/>
    </xf>
    <xf numFmtId="164" fontId="16" fillId="0" borderId="49" xfId="9" applyFont="1" applyFill="1" applyBorder="1" applyAlignment="1">
      <alignment vertical="center" wrapText="1"/>
    </xf>
    <xf numFmtId="164" fontId="16" fillId="6" borderId="35" xfId="9" applyFont="1" applyFill="1" applyBorder="1" applyAlignment="1">
      <alignment vertical="center" wrapText="1"/>
    </xf>
    <xf numFmtId="164" fontId="14" fillId="0" borderId="29" xfId="9" applyFont="1" applyBorder="1" applyAlignment="1">
      <alignment vertical="center" wrapText="1"/>
    </xf>
    <xf numFmtId="164" fontId="14" fillId="0" borderId="44" xfId="9" applyFont="1" applyBorder="1" applyAlignment="1">
      <alignment horizontal="center" vertical="center" wrapText="1"/>
    </xf>
    <xf numFmtId="164" fontId="14" fillId="0" borderId="48" xfId="9" applyFont="1" applyBorder="1" applyAlignment="1">
      <alignment vertical="center" wrapText="1"/>
    </xf>
    <xf numFmtId="164" fontId="14" fillId="0" borderId="49" xfId="9" applyFont="1" applyBorder="1" applyAlignment="1">
      <alignment vertical="center" wrapText="1"/>
    </xf>
    <xf numFmtId="164" fontId="14" fillId="0" borderId="44" xfId="9" applyFont="1" applyBorder="1" applyAlignment="1">
      <alignment vertical="center" wrapText="1"/>
    </xf>
    <xf numFmtId="164" fontId="14" fillId="0" borderId="53" xfId="9" applyFont="1" applyBorder="1" applyAlignment="1">
      <alignment vertical="center" wrapText="1"/>
    </xf>
    <xf numFmtId="164" fontId="14" fillId="0" borderId="56" xfId="9" applyFont="1" applyBorder="1" applyAlignment="1">
      <alignment vertical="center" wrapText="1"/>
    </xf>
    <xf numFmtId="164" fontId="16" fillId="7" borderId="53" xfId="9" applyFont="1" applyFill="1" applyBorder="1" applyAlignment="1">
      <alignment vertical="center" wrapText="1"/>
    </xf>
    <xf numFmtId="164" fontId="16" fillId="6" borderId="42" xfId="9" applyFont="1" applyFill="1" applyBorder="1" applyAlignment="1">
      <alignment vertical="center" wrapText="1"/>
    </xf>
    <xf numFmtId="164" fontId="14" fillId="0" borderId="66" xfId="9" applyFont="1" applyBorder="1" applyAlignment="1">
      <alignment vertical="center" wrapText="1"/>
    </xf>
    <xf numFmtId="164" fontId="16" fillId="6" borderId="1" xfId="9" applyFont="1" applyFill="1" applyBorder="1" applyAlignment="1">
      <alignment vertical="center" wrapText="1"/>
    </xf>
    <xf numFmtId="164" fontId="14" fillId="0" borderId="0" xfId="9" applyFont="1" applyAlignment="1">
      <alignment vertical="center" wrapText="1"/>
    </xf>
    <xf numFmtId="164" fontId="9" fillId="0" borderId="0" xfId="9" applyFont="1" applyAlignment="1">
      <alignment vertical="center" wrapText="1"/>
    </xf>
    <xf numFmtId="4" fontId="29" fillId="0" borderId="0" xfId="1" applyNumberFormat="1" applyFont="1" applyFill="1" applyBorder="1" applyAlignment="1">
      <alignment horizontal="center" vertical="center" wrapText="1"/>
    </xf>
    <xf numFmtId="4" fontId="29" fillId="15" borderId="1" xfId="1" applyNumberFormat="1" applyFont="1" applyFill="1" applyBorder="1" applyAlignment="1">
      <alignment horizontal="right" vertical="center" wrapText="1"/>
    </xf>
    <xf numFmtId="164" fontId="29" fillId="16" borderId="1" xfId="9" applyFont="1" applyFill="1" applyBorder="1" applyAlignment="1">
      <alignment horizontal="center" vertical="center" wrapText="1"/>
    </xf>
    <xf numFmtId="164" fontId="29" fillId="14" borderId="1" xfId="9" applyFont="1" applyFill="1" applyBorder="1" applyAlignment="1">
      <alignment horizontal="center" vertical="center" wrapText="1"/>
    </xf>
    <xf numFmtId="164" fontId="29" fillId="10" borderId="1" xfId="9" applyFont="1" applyFill="1" applyBorder="1" applyAlignment="1">
      <alignment horizontal="center" vertical="center" wrapText="1"/>
    </xf>
    <xf numFmtId="164" fontId="29" fillId="17" borderId="1" xfId="9" applyFont="1" applyFill="1" applyBorder="1" applyAlignment="1">
      <alignment horizontal="center" vertical="center" wrapText="1"/>
    </xf>
    <xf numFmtId="4" fontId="29" fillId="13" borderId="1" xfId="10" applyNumberFormat="1" applyFont="1" applyFill="1" applyBorder="1" applyAlignment="1">
      <alignment horizontal="center" vertical="center" wrapText="1"/>
    </xf>
    <xf numFmtId="164" fontId="25" fillId="0" borderId="0" xfId="9" applyFont="1"/>
    <xf numFmtId="0" fontId="31" fillId="0" borderId="6" xfId="0" applyFont="1" applyFill="1" applyBorder="1" applyAlignment="1">
      <alignment horizontal="center"/>
    </xf>
    <xf numFmtId="0" fontId="31" fillId="0" borderId="7" xfId="0" applyFont="1" applyFill="1" applyBorder="1"/>
    <xf numFmtId="10" fontId="31" fillId="2" borderId="13" xfId="0" applyNumberFormat="1" applyFont="1" applyFill="1" applyBorder="1" applyAlignment="1">
      <alignment horizontal="center"/>
    </xf>
    <xf numFmtId="10" fontId="31" fillId="2" borderId="16" xfId="0" applyNumberFormat="1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/>
    <xf numFmtId="0" fontId="31" fillId="0" borderId="9" xfId="0" applyFont="1" applyFill="1" applyBorder="1"/>
    <xf numFmtId="0" fontId="31" fillId="0" borderId="8" xfId="0" applyFont="1" applyFill="1" applyBorder="1" applyAlignment="1">
      <alignment horizontal="center"/>
    </xf>
    <xf numFmtId="14" fontId="23" fillId="0" borderId="30" xfId="3" applyNumberFormat="1" applyFont="1" applyBorder="1" applyAlignment="1">
      <alignment horizontal="center" vertical="center" wrapText="1"/>
    </xf>
    <xf numFmtId="164" fontId="2" fillId="0" borderId="1" xfId="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12" fillId="18" borderId="0" xfId="0" applyFont="1" applyFill="1" applyAlignment="1">
      <alignment horizontal="center" vertical="center"/>
    </xf>
    <xf numFmtId="0" fontId="10" fillId="0" borderId="76" xfId="0" applyFont="1" applyFill="1" applyBorder="1" applyAlignment="1">
      <alignment horizontal="center" vertical="top" wrapText="1"/>
    </xf>
    <xf numFmtId="0" fontId="10" fillId="0" borderId="77" xfId="0" applyFont="1" applyFill="1" applyBorder="1" applyAlignment="1">
      <alignment horizontal="center" vertical="top" wrapText="1"/>
    </xf>
    <xf numFmtId="0" fontId="10" fillId="0" borderId="108" xfId="0" applyFont="1" applyFill="1" applyBorder="1" applyAlignment="1">
      <alignment horizontal="center" vertical="top" wrapText="1"/>
    </xf>
    <xf numFmtId="2" fontId="32" fillId="8" borderId="15" xfId="0" applyNumberFormat="1" applyFont="1" applyFill="1" applyBorder="1" applyAlignment="1">
      <alignment horizontal="center" vertical="center"/>
    </xf>
    <xf numFmtId="2" fontId="32" fillId="8" borderId="83" xfId="0" applyNumberFormat="1" applyFont="1" applyFill="1" applyBorder="1" applyAlignment="1">
      <alignment horizontal="center" vertical="center"/>
    </xf>
    <xf numFmtId="2" fontId="32" fillId="8" borderId="9" xfId="0" applyNumberFormat="1" applyFont="1" applyFill="1" applyBorder="1" applyAlignment="1">
      <alignment horizontal="center" vertical="center"/>
    </xf>
    <xf numFmtId="2" fontId="32" fillId="8" borderId="82" xfId="0" applyNumberFormat="1" applyFont="1" applyFill="1" applyBorder="1" applyAlignment="1">
      <alignment horizontal="center" vertical="center"/>
    </xf>
    <xf numFmtId="2" fontId="32" fillId="8" borderId="115" xfId="0" applyNumberFormat="1" applyFont="1" applyFill="1" applyBorder="1" applyAlignment="1">
      <alignment horizontal="center" vertical="center"/>
    </xf>
    <xf numFmtId="2" fontId="32" fillId="8" borderId="22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0" fillId="0" borderId="83" xfId="0" applyFont="1" applyFill="1" applyBorder="1" applyAlignment="1">
      <alignment horizontal="center" vertical="top" wrapText="1"/>
    </xf>
    <xf numFmtId="10" fontId="32" fillId="8" borderId="28" xfId="0" applyNumberFormat="1" applyFont="1" applyFill="1" applyBorder="1" applyAlignment="1">
      <alignment horizontal="center" vertical="center"/>
    </xf>
    <xf numFmtId="10" fontId="32" fillId="8" borderId="83" xfId="0" applyNumberFormat="1" applyFont="1" applyFill="1" applyBorder="1" applyAlignment="1">
      <alignment horizontal="center" vertical="center"/>
    </xf>
    <xf numFmtId="10" fontId="32" fillId="8" borderId="19" xfId="0" applyNumberFormat="1" applyFont="1" applyFill="1" applyBorder="1" applyAlignment="1">
      <alignment horizontal="center" vertical="center"/>
    </xf>
    <xf numFmtId="10" fontId="32" fillId="8" borderId="82" xfId="0" applyNumberFormat="1" applyFont="1" applyFill="1" applyBorder="1" applyAlignment="1">
      <alignment horizontal="center" vertical="center"/>
    </xf>
    <xf numFmtId="0" fontId="32" fillId="8" borderId="82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10" fillId="0" borderId="1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75" xfId="0" applyFont="1" applyFill="1" applyBorder="1" applyAlignment="1">
      <alignment horizontal="center" vertical="top" wrapText="1"/>
    </xf>
    <xf numFmtId="0" fontId="32" fillId="8" borderId="2" xfId="0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 vertical="center"/>
    </xf>
    <xf numFmtId="0" fontId="32" fillId="8" borderId="18" xfId="0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/>
    </xf>
    <xf numFmtId="10" fontId="32" fillId="8" borderId="2" xfId="0" applyNumberFormat="1" applyFont="1" applyFill="1" applyBorder="1" applyAlignment="1">
      <alignment horizontal="center" vertical="center"/>
    </xf>
    <xf numFmtId="10" fontId="32" fillId="8" borderId="1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" vertical="top" wrapText="1"/>
    </xf>
    <xf numFmtId="0" fontId="22" fillId="0" borderId="76" xfId="0" applyFont="1" applyBorder="1" applyAlignment="1">
      <alignment horizontal="center" wrapText="1"/>
    </xf>
    <xf numFmtId="0" fontId="22" fillId="0" borderId="77" xfId="0" applyFont="1" applyBorder="1" applyAlignment="1">
      <alignment horizontal="center" wrapText="1"/>
    </xf>
    <xf numFmtId="0" fontId="22" fillId="0" borderId="78" xfId="0" applyFont="1" applyBorder="1" applyAlignment="1">
      <alignment horizontal="center" wrapText="1"/>
    </xf>
    <xf numFmtId="168" fontId="2" fillId="0" borderId="79" xfId="0" applyNumberFormat="1" applyFont="1" applyBorder="1" applyAlignment="1">
      <alignment horizontal="center" wrapText="1"/>
    </xf>
    <xf numFmtId="168" fontId="2" fillId="0" borderId="80" xfId="0" applyNumberFormat="1" applyFont="1" applyBorder="1" applyAlignment="1">
      <alignment horizontal="center" wrapText="1"/>
    </xf>
    <xf numFmtId="168" fontId="2" fillId="0" borderId="81" xfId="0" applyNumberFormat="1" applyFont="1" applyBorder="1" applyAlignment="1">
      <alignment horizontal="center" wrapText="1"/>
    </xf>
    <xf numFmtId="0" fontId="21" fillId="0" borderId="3" xfId="6" applyFont="1" applyBorder="1" applyAlignment="1">
      <alignment horizontal="center" vertical="center" wrapText="1"/>
    </xf>
    <xf numFmtId="0" fontId="21" fillId="0" borderId="0" xfId="6" applyFont="1" applyBorder="1" applyAlignment="1">
      <alignment horizontal="center" vertical="center" wrapText="1"/>
    </xf>
    <xf numFmtId="0" fontId="21" fillId="0" borderId="17" xfId="6" applyFont="1" applyBorder="1" applyAlignment="1">
      <alignment horizontal="center" vertical="center" wrapText="1"/>
    </xf>
    <xf numFmtId="0" fontId="21" fillId="0" borderId="84" xfId="3" applyFont="1" applyBorder="1" applyAlignment="1">
      <alignment horizontal="left" vertical="center" wrapText="1"/>
    </xf>
    <xf numFmtId="0" fontId="21" fillId="0" borderId="85" xfId="3" applyFont="1" applyBorder="1" applyAlignment="1">
      <alignment horizontal="left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86" xfId="2" applyFont="1" applyBorder="1" applyAlignment="1">
      <alignment horizontal="center" vertical="center" wrapText="1"/>
    </xf>
    <xf numFmtId="0" fontId="21" fillId="0" borderId="87" xfId="2" applyFont="1" applyBorder="1" applyAlignment="1">
      <alignment horizontal="center" vertical="center" wrapText="1"/>
    </xf>
    <xf numFmtId="0" fontId="22" fillId="0" borderId="2" xfId="7" applyFont="1" applyBorder="1" applyAlignment="1">
      <alignment horizontal="left" vertical="center" wrapText="1"/>
    </xf>
    <xf numFmtId="0" fontId="22" fillId="0" borderId="28" xfId="7" applyFont="1" applyBorder="1" applyAlignment="1">
      <alignment horizontal="left" vertical="center" wrapText="1"/>
    </xf>
    <xf numFmtId="0" fontId="22" fillId="0" borderId="83" xfId="7" applyFont="1" applyBorder="1" applyAlignment="1">
      <alignment horizontal="left" vertical="center" wrapText="1"/>
    </xf>
    <xf numFmtId="0" fontId="24" fillId="0" borderId="3" xfId="7" applyFont="1" applyBorder="1" applyAlignment="1">
      <alignment horizontal="center" vertical="center" wrapText="1"/>
    </xf>
    <xf numFmtId="0" fontId="24" fillId="0" borderId="0" xfId="7" applyFont="1" applyBorder="1" applyAlignment="1">
      <alignment horizontal="center" vertical="center" wrapText="1"/>
    </xf>
    <xf numFmtId="0" fontId="24" fillId="0" borderId="17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21" fillId="0" borderId="0" xfId="7" applyFont="1" applyBorder="1" applyAlignment="1">
      <alignment horizontal="center" vertical="center" wrapText="1"/>
    </xf>
    <xf numFmtId="0" fontId="21" fillId="0" borderId="17" xfId="7" applyFont="1" applyBorder="1" applyAlignment="1">
      <alignment horizontal="center" vertical="center" wrapText="1"/>
    </xf>
    <xf numFmtId="0" fontId="21" fillId="0" borderId="88" xfId="3" applyFont="1" applyBorder="1" applyAlignment="1">
      <alignment horizontal="left" vertical="center" wrapText="1"/>
    </xf>
    <xf numFmtId="0" fontId="21" fillId="0" borderId="89" xfId="3" applyFont="1" applyBorder="1" applyAlignment="1">
      <alignment horizontal="left" vertical="center" wrapText="1"/>
    </xf>
    <xf numFmtId="0" fontId="21" fillId="0" borderId="90" xfId="3" applyFont="1" applyBorder="1" applyAlignment="1">
      <alignment horizontal="left" vertical="center" wrapText="1"/>
    </xf>
    <xf numFmtId="0" fontId="21" fillId="0" borderId="3" xfId="6" applyFont="1" applyBorder="1" applyAlignment="1">
      <alignment horizontal="left" vertical="center" wrapText="1"/>
    </xf>
    <xf numFmtId="0" fontId="21" fillId="0" borderId="0" xfId="6" applyFont="1" applyBorder="1" applyAlignment="1">
      <alignment horizontal="left" vertical="center" wrapText="1"/>
    </xf>
    <xf numFmtId="0" fontId="21" fillId="0" borderId="17" xfId="6" applyFont="1" applyBorder="1" applyAlignment="1">
      <alignment horizontal="left" vertical="center" wrapText="1"/>
    </xf>
    <xf numFmtId="0" fontId="21" fillId="0" borderId="18" xfId="7" applyFont="1" applyBorder="1" applyAlignment="1">
      <alignment horizontal="center" vertical="center" wrapText="1"/>
    </xf>
    <xf numFmtId="0" fontId="21" fillId="0" borderId="19" xfId="7" applyFont="1" applyBorder="1" applyAlignment="1">
      <alignment horizontal="center" vertical="center" wrapText="1"/>
    </xf>
    <xf numFmtId="0" fontId="21" fillId="0" borderId="82" xfId="7" applyFont="1" applyBorder="1" applyAlignment="1">
      <alignment horizontal="center" vertical="center" wrapText="1"/>
    </xf>
    <xf numFmtId="0" fontId="22" fillId="0" borderId="2" xfId="6" applyFont="1" applyBorder="1" applyAlignment="1">
      <alignment horizontal="left" vertical="center" wrapText="1"/>
    </xf>
    <xf numFmtId="0" fontId="22" fillId="0" borderId="28" xfId="6" applyFont="1" applyBorder="1" applyAlignment="1">
      <alignment horizontal="left" vertical="center" wrapText="1"/>
    </xf>
    <xf numFmtId="0" fontId="22" fillId="0" borderId="83" xfId="6" applyFont="1" applyBorder="1" applyAlignment="1">
      <alignment horizontal="left" vertical="center" wrapText="1"/>
    </xf>
    <xf numFmtId="0" fontId="24" fillId="0" borderId="3" xfId="6" applyFont="1" applyBorder="1" applyAlignment="1">
      <alignment horizontal="center" vertical="center" wrapText="1"/>
    </xf>
    <xf numFmtId="0" fontId="24" fillId="0" borderId="0" xfId="6" applyFont="1" applyBorder="1" applyAlignment="1">
      <alignment horizontal="center" vertical="center" wrapText="1"/>
    </xf>
    <xf numFmtId="0" fontId="24" fillId="0" borderId="17" xfId="6" applyFont="1" applyBorder="1" applyAlignment="1">
      <alignment horizontal="center" vertical="center" wrapText="1"/>
    </xf>
    <xf numFmtId="0" fontId="21" fillId="0" borderId="85" xfId="2" applyFont="1" applyBorder="1" applyAlignment="1">
      <alignment horizontal="center" vertical="center" wrapText="1"/>
    </xf>
    <xf numFmtId="0" fontId="24" fillId="0" borderId="85" xfId="2" applyFont="1" applyBorder="1" applyAlignment="1">
      <alignment horizontal="center" vertical="center" wrapText="1"/>
    </xf>
    <xf numFmtId="0" fontId="24" fillId="0" borderId="91" xfId="2" applyFont="1" applyBorder="1" applyAlignment="1">
      <alignment horizontal="center" vertical="center" wrapText="1"/>
    </xf>
    <xf numFmtId="0" fontId="21" fillId="0" borderId="3" xfId="7" applyFont="1" applyBorder="1" applyAlignment="1">
      <alignment horizontal="left" vertical="center" wrapText="1"/>
    </xf>
    <xf numFmtId="0" fontId="21" fillId="0" borderId="0" xfId="7" applyFont="1" applyBorder="1" applyAlignment="1">
      <alignment horizontal="left" vertical="center" wrapText="1"/>
    </xf>
    <xf numFmtId="0" fontId="21" fillId="0" borderId="17" xfId="7" applyFont="1" applyBorder="1" applyAlignment="1">
      <alignment horizontal="left" vertical="center" wrapText="1"/>
    </xf>
    <xf numFmtId="0" fontId="21" fillId="0" borderId="18" xfId="6" applyFont="1" applyBorder="1" applyAlignment="1">
      <alignment horizontal="center" vertical="center" wrapText="1"/>
    </xf>
    <xf numFmtId="0" fontId="21" fillId="0" borderId="19" xfId="6" applyFont="1" applyBorder="1" applyAlignment="1">
      <alignment horizontal="center" vertical="center" wrapText="1"/>
    </xf>
    <xf numFmtId="0" fontId="21" fillId="0" borderId="82" xfId="6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4" fillId="0" borderId="92" xfId="2" applyFont="1" applyBorder="1" applyAlignment="1">
      <alignment horizontal="center" vertical="center" wrapText="1"/>
    </xf>
    <xf numFmtId="0" fontId="24" fillId="0" borderId="93" xfId="2" applyFont="1" applyBorder="1" applyAlignment="1">
      <alignment horizontal="center" vertical="center" wrapText="1"/>
    </xf>
    <xf numFmtId="0" fontId="21" fillId="0" borderId="3" xfId="3" applyFont="1" applyBorder="1" applyAlignment="1">
      <alignment horizontal="left" vertical="center" wrapText="1"/>
    </xf>
    <xf numFmtId="0" fontId="21" fillId="0" borderId="0" xfId="3" applyFont="1" applyBorder="1" applyAlignment="1">
      <alignment horizontal="left" vertical="center" wrapText="1"/>
    </xf>
    <xf numFmtId="0" fontId="21" fillId="0" borderId="91" xfId="2" applyFont="1" applyBorder="1" applyAlignment="1">
      <alignment horizontal="center" vertical="center" wrapText="1"/>
    </xf>
    <xf numFmtId="0" fontId="23" fillId="0" borderId="18" xfId="3" applyFont="1" applyBorder="1" applyAlignment="1">
      <alignment horizontal="left" vertical="center" wrapText="1"/>
    </xf>
    <xf numFmtId="0" fontId="23" fillId="0" borderId="19" xfId="3" applyFont="1" applyBorder="1" applyAlignment="1">
      <alignment horizontal="left" vertical="center" wrapText="1"/>
    </xf>
    <xf numFmtId="0" fontId="23" fillId="0" borderId="99" xfId="3" applyFont="1" applyBorder="1" applyAlignment="1">
      <alignment horizontal="center" vertical="center" wrapText="1"/>
    </xf>
    <xf numFmtId="0" fontId="23" fillId="0" borderId="86" xfId="3" applyFont="1" applyBorder="1" applyAlignment="1">
      <alignment horizontal="center" vertical="center" wrapText="1"/>
    </xf>
    <xf numFmtId="0" fontId="23" fillId="0" borderId="100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0" borderId="82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left" vertical="center" wrapText="1"/>
    </xf>
    <xf numFmtId="0" fontId="22" fillId="0" borderId="28" xfId="3" applyFont="1" applyBorder="1" applyAlignment="1">
      <alignment horizontal="left" vertical="center" wrapText="1"/>
    </xf>
    <xf numFmtId="0" fontId="22" fillId="0" borderId="83" xfId="3" applyFont="1" applyBorder="1" applyAlignment="1">
      <alignment horizontal="left" vertical="center" wrapText="1"/>
    </xf>
    <xf numFmtId="0" fontId="23" fillId="0" borderId="101" xfId="3" applyFont="1" applyBorder="1" applyAlignment="1">
      <alignment horizontal="left" vertical="center" wrapText="1"/>
    </xf>
    <xf numFmtId="0" fontId="23" fillId="0" borderId="89" xfId="3" applyFont="1" applyBorder="1" applyAlignment="1">
      <alignment horizontal="left" vertical="center" wrapText="1"/>
    </xf>
    <xf numFmtId="0" fontId="23" fillId="0" borderId="90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justify" vertical="top" wrapText="1"/>
    </xf>
    <xf numFmtId="0" fontId="23" fillId="0" borderId="0" xfId="3" applyFont="1" applyBorder="1" applyAlignment="1">
      <alignment horizontal="justify" vertical="top" wrapText="1"/>
    </xf>
    <xf numFmtId="0" fontId="23" fillId="0" borderId="17" xfId="3" applyFont="1" applyBorder="1" applyAlignment="1">
      <alignment horizontal="justify" vertical="top" wrapText="1"/>
    </xf>
    <xf numFmtId="0" fontId="23" fillId="0" borderId="102" xfId="3" applyFont="1" applyBorder="1" applyAlignment="1">
      <alignment horizontal="center" vertical="center" wrapText="1"/>
    </xf>
    <xf numFmtId="0" fontId="23" fillId="0" borderId="103" xfId="3" applyFont="1" applyBorder="1" applyAlignment="1">
      <alignment horizontal="center" vertical="center" wrapText="1"/>
    </xf>
    <xf numFmtId="0" fontId="23" fillId="0" borderId="104" xfId="3" applyFont="1" applyBorder="1" applyAlignment="1">
      <alignment horizontal="center" vertical="center" wrapText="1"/>
    </xf>
    <xf numFmtId="0" fontId="23" fillId="0" borderId="88" xfId="3" applyFont="1" applyBorder="1" applyAlignment="1">
      <alignment horizontal="center" vertical="center" wrapText="1"/>
    </xf>
    <xf numFmtId="0" fontId="23" fillId="0" borderId="89" xfId="3" applyFont="1" applyBorder="1" applyAlignment="1">
      <alignment horizontal="center" vertical="center" wrapText="1"/>
    </xf>
    <xf numFmtId="0" fontId="23" fillId="0" borderId="105" xfId="3" applyFont="1" applyBorder="1" applyAlignment="1">
      <alignment horizontal="center" vertical="center" wrapText="1"/>
    </xf>
    <xf numFmtId="0" fontId="24" fillId="0" borderId="18" xfId="3" applyFont="1" applyBorder="1" applyAlignment="1">
      <alignment horizontal="center" vertical="top" wrapText="1"/>
    </xf>
    <xf numFmtId="0" fontId="24" fillId="0" borderId="19" xfId="3" applyFont="1" applyBorder="1" applyAlignment="1">
      <alignment horizontal="center" vertical="top" wrapText="1"/>
    </xf>
    <xf numFmtId="0" fontId="24" fillId="0" borderId="82" xfId="3" applyFont="1" applyBorder="1" applyAlignment="1">
      <alignment horizontal="center" vertical="top" wrapText="1"/>
    </xf>
    <xf numFmtId="0" fontId="22" fillId="0" borderId="28" xfId="3" applyFont="1" applyBorder="1" applyAlignment="1">
      <alignment horizontal="center" vertical="center" wrapText="1"/>
    </xf>
    <xf numFmtId="0" fontId="22" fillId="0" borderId="76" xfId="3" applyFont="1" applyBorder="1" applyAlignment="1">
      <alignment horizontal="left" vertical="center" wrapText="1"/>
    </xf>
    <xf numFmtId="0" fontId="22" fillId="0" borderId="77" xfId="3" applyFont="1" applyBorder="1" applyAlignment="1">
      <alignment horizontal="left" vertical="center" wrapText="1"/>
    </xf>
    <xf numFmtId="0" fontId="22" fillId="0" borderId="50" xfId="3" applyFont="1" applyBorder="1" applyAlignment="1">
      <alignment horizontal="left" vertical="center" wrapText="1"/>
    </xf>
    <xf numFmtId="0" fontId="22" fillId="0" borderId="51" xfId="3" applyFont="1" applyBorder="1" applyAlignment="1">
      <alignment horizontal="left" vertical="center" wrapText="1"/>
    </xf>
    <xf numFmtId="0" fontId="23" fillId="0" borderId="94" xfId="3" applyFont="1" applyBorder="1" applyAlignment="1">
      <alignment horizontal="center" vertical="center" wrapText="1"/>
    </xf>
    <xf numFmtId="0" fontId="23" fillId="0" borderId="95" xfId="3" applyFont="1" applyBorder="1" applyAlignment="1">
      <alignment horizontal="center" vertical="center" wrapText="1"/>
    </xf>
    <xf numFmtId="0" fontId="23" fillId="0" borderId="106" xfId="3" applyFont="1" applyBorder="1" applyAlignment="1">
      <alignment horizontal="center" vertical="center" wrapText="1"/>
    </xf>
    <xf numFmtId="0" fontId="23" fillId="0" borderId="94" xfId="2" applyFont="1" applyBorder="1" applyAlignment="1">
      <alignment horizontal="left" vertical="center" wrapText="1"/>
    </xf>
    <xf numFmtId="0" fontId="23" fillId="0" borderId="95" xfId="2" applyFont="1" applyBorder="1" applyAlignment="1">
      <alignment horizontal="left" vertical="center" wrapText="1"/>
    </xf>
    <xf numFmtId="0" fontId="23" fillId="0" borderId="96" xfId="2" applyFont="1" applyBorder="1" applyAlignment="1">
      <alignment horizontal="left" vertical="center" wrapText="1"/>
    </xf>
    <xf numFmtId="0" fontId="23" fillId="0" borderId="97" xfId="3" applyFont="1" applyBorder="1" applyAlignment="1">
      <alignment horizontal="center" vertical="center" wrapText="1"/>
    </xf>
    <xf numFmtId="0" fontId="23" fillId="0" borderId="85" xfId="3" applyFont="1" applyBorder="1" applyAlignment="1">
      <alignment horizontal="center" vertical="center" wrapText="1"/>
    </xf>
    <xf numFmtId="0" fontId="23" fillId="0" borderId="98" xfId="3" applyFont="1" applyBorder="1" applyAlignment="1">
      <alignment horizontal="center" vertical="center" wrapText="1"/>
    </xf>
    <xf numFmtId="0" fontId="22" fillId="0" borderId="83" xfId="3" applyFont="1" applyBorder="1" applyAlignment="1">
      <alignment horizontal="center" vertical="center" wrapText="1"/>
    </xf>
    <xf numFmtId="0" fontId="22" fillId="0" borderId="107" xfId="3" applyFont="1" applyBorder="1" applyAlignment="1">
      <alignment horizontal="center" vertical="center" wrapText="1"/>
    </xf>
    <xf numFmtId="0" fontId="22" fillId="0" borderId="77" xfId="3" applyFont="1" applyBorder="1" applyAlignment="1">
      <alignment horizontal="center" vertical="center" wrapText="1"/>
    </xf>
    <xf numFmtId="0" fontId="22" fillId="0" borderId="108" xfId="3" applyFont="1" applyBorder="1" applyAlignment="1">
      <alignment horizontal="center" vertical="center" wrapText="1"/>
    </xf>
    <xf numFmtId="0" fontId="23" fillId="0" borderId="18" xfId="3" applyFont="1" applyBorder="1" applyAlignment="1" applyProtection="1">
      <alignment horizontal="justify" vertical="top" wrapText="1"/>
      <protection locked="0"/>
    </xf>
    <xf numFmtId="0" fontId="0" fillId="0" borderId="19" xfId="0" applyBorder="1" applyAlignment="1">
      <alignment wrapText="1"/>
    </xf>
    <xf numFmtId="0" fontId="0" fillId="0" borderId="82" xfId="0" applyBorder="1" applyAlignment="1">
      <alignment wrapText="1"/>
    </xf>
    <xf numFmtId="0" fontId="21" fillId="0" borderId="109" xfId="3" applyFont="1" applyBorder="1" applyAlignment="1">
      <alignment horizontal="center" vertical="center" wrapText="1"/>
    </xf>
    <xf numFmtId="0" fontId="21" fillId="0" borderId="81" xfId="3" applyFont="1" applyBorder="1" applyAlignment="1">
      <alignment horizontal="center" vertical="center" wrapText="1"/>
    </xf>
    <xf numFmtId="169" fontId="21" fillId="0" borderId="109" xfId="3" applyNumberFormat="1" applyFont="1" applyBorder="1" applyAlignment="1">
      <alignment horizontal="center" vertical="center" wrapText="1"/>
    </xf>
    <xf numFmtId="169" fontId="21" fillId="0" borderId="80" xfId="3" applyNumberFormat="1" applyFont="1" applyBorder="1" applyAlignment="1">
      <alignment horizontal="center" vertical="center" wrapText="1"/>
    </xf>
    <xf numFmtId="169" fontId="21" fillId="0" borderId="110" xfId="3" applyNumberFormat="1" applyFont="1" applyBorder="1" applyAlignment="1">
      <alignment horizontal="center" vertical="center" wrapText="1"/>
    </xf>
    <xf numFmtId="0" fontId="22" fillId="0" borderId="76" xfId="3" applyFont="1" applyBorder="1" applyAlignment="1">
      <alignment horizontal="center" vertical="center" wrapText="1"/>
    </xf>
    <xf numFmtId="0" fontId="22" fillId="0" borderId="78" xfId="3" applyFont="1" applyBorder="1" applyAlignment="1">
      <alignment horizontal="center" vertical="center" wrapText="1"/>
    </xf>
    <xf numFmtId="0" fontId="23" fillId="0" borderId="111" xfId="3" applyFont="1" applyBorder="1" applyAlignment="1">
      <alignment horizontal="left" vertical="center" wrapText="1"/>
    </xf>
    <xf numFmtId="0" fontId="23" fillId="0" borderId="86" xfId="3" applyFont="1" applyBorder="1" applyAlignment="1">
      <alignment horizontal="left" vertical="center" wrapText="1"/>
    </xf>
    <xf numFmtId="0" fontId="23" fillId="0" borderId="9" xfId="3" applyFont="1" applyBorder="1" applyAlignment="1">
      <alignment horizontal="left" vertical="center" wrapText="1"/>
    </xf>
    <xf numFmtId="0" fontId="23" fillId="0" borderId="82" xfId="3" applyFont="1" applyBorder="1" applyAlignment="1">
      <alignment horizontal="left" vertical="center" wrapText="1"/>
    </xf>
    <xf numFmtId="0" fontId="22" fillId="0" borderId="69" xfId="3" applyFont="1" applyBorder="1" applyAlignment="1">
      <alignment horizontal="center" vertical="center" wrapText="1"/>
    </xf>
    <xf numFmtId="0" fontId="22" fillId="0" borderId="50" xfId="3" applyFont="1" applyBorder="1" applyAlignment="1">
      <alignment horizontal="center" vertical="center" wrapText="1"/>
    </xf>
    <xf numFmtId="0" fontId="22" fillId="0" borderId="107" xfId="3" applyFont="1" applyFill="1" applyBorder="1" applyAlignment="1">
      <alignment horizontal="center" vertical="center" wrapText="1"/>
    </xf>
    <xf numFmtId="0" fontId="22" fillId="0" borderId="77" xfId="3" applyFont="1" applyFill="1" applyBorder="1" applyAlignment="1">
      <alignment horizontal="center" vertical="center" wrapText="1"/>
    </xf>
    <xf numFmtId="0" fontId="22" fillId="0" borderId="108" xfId="3" applyFont="1" applyFill="1" applyBorder="1" applyAlignment="1">
      <alignment horizontal="center" vertical="center" wrapText="1"/>
    </xf>
    <xf numFmtId="0" fontId="23" fillId="0" borderId="112" xfId="3" applyFont="1" applyBorder="1" applyAlignment="1">
      <alignment horizontal="left" vertical="center" wrapText="1"/>
    </xf>
    <xf numFmtId="0" fontId="23" fillId="0" borderId="92" xfId="3" applyFont="1" applyBorder="1" applyAlignment="1">
      <alignment horizontal="left" vertical="center" wrapText="1"/>
    </xf>
    <xf numFmtId="0" fontId="23" fillId="0" borderId="113" xfId="3" applyFont="1" applyBorder="1" applyAlignment="1">
      <alignment horizontal="left" vertical="center" wrapText="1"/>
    </xf>
    <xf numFmtId="0" fontId="23" fillId="0" borderId="7" xfId="3" applyFont="1" applyBorder="1" applyAlignment="1">
      <alignment horizontal="left" vertical="center" wrapText="1"/>
    </xf>
    <xf numFmtId="0" fontId="23" fillId="0" borderId="0" xfId="3" applyFont="1" applyBorder="1" applyAlignment="1">
      <alignment horizontal="left" vertical="center" wrapText="1"/>
    </xf>
    <xf numFmtId="0" fontId="23" fillId="0" borderId="17" xfId="3" applyFont="1" applyBorder="1" applyAlignment="1">
      <alignment horizontal="left" vertical="center" wrapText="1"/>
    </xf>
    <xf numFmtId="0" fontId="23" fillId="0" borderId="24" xfId="3" applyFont="1" applyBorder="1" applyAlignment="1">
      <alignment horizontal="left" vertical="center" wrapText="1"/>
    </xf>
    <xf numFmtId="0" fontId="23" fillId="0" borderId="103" xfId="3" applyFont="1" applyBorder="1" applyAlignment="1">
      <alignment horizontal="left" vertical="center" wrapText="1"/>
    </xf>
    <xf numFmtId="0" fontId="23" fillId="0" borderId="114" xfId="3" applyFont="1" applyBorder="1" applyAlignment="1">
      <alignment horizontal="left" vertical="center" wrapText="1"/>
    </xf>
    <xf numFmtId="0" fontId="22" fillId="0" borderId="51" xfId="3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center" vertical="center" wrapText="1"/>
    </xf>
    <xf numFmtId="0" fontId="21" fillId="0" borderId="83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21" fillId="0" borderId="82" xfId="2" applyFont="1" applyBorder="1" applyAlignment="1">
      <alignment horizontal="center" vertical="center" wrapText="1"/>
    </xf>
    <xf numFmtId="0" fontId="22" fillId="0" borderId="2" xfId="3" applyFont="1" applyBorder="1" applyAlignment="1">
      <alignment horizontal="left" vertical="top" wrapText="1"/>
    </xf>
    <xf numFmtId="0" fontId="0" fillId="0" borderId="28" xfId="0" applyBorder="1" applyAlignment="1">
      <alignment wrapText="1"/>
    </xf>
    <xf numFmtId="0" fontId="0" fillId="0" borderId="83" xfId="0" applyBorder="1" applyAlignment="1">
      <alignment wrapText="1"/>
    </xf>
    <xf numFmtId="4" fontId="2" fillId="0" borderId="1" xfId="9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3" fillId="11" borderId="1" xfId="9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3" fillId="0" borderId="1" xfId="9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9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164" fontId="2" fillId="0" borderId="1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8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29" fillId="0" borderId="0" xfId="1" applyNumberFormat="1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4" fontId="29" fillId="0" borderId="0" xfId="1" applyNumberFormat="1" applyFont="1" applyFill="1" applyBorder="1" applyAlignment="1">
      <alignment horizontal="center" vertical="center" wrapText="1"/>
    </xf>
    <xf numFmtId="4" fontId="30" fillId="0" borderId="5" xfId="1" applyNumberFormat="1" applyFont="1" applyFill="1" applyBorder="1" applyAlignment="1">
      <alignment horizontal="center" vertical="center" wrapText="1"/>
    </xf>
    <xf numFmtId="4" fontId="30" fillId="0" borderId="30" xfId="1" applyNumberFormat="1" applyFont="1" applyFill="1" applyBorder="1" applyAlignment="1">
      <alignment horizontal="center" vertical="center" wrapText="1"/>
    </xf>
    <xf numFmtId="4" fontId="30" fillId="0" borderId="31" xfId="1" applyNumberFormat="1" applyFont="1" applyFill="1" applyBorder="1" applyAlignment="1">
      <alignment horizontal="center" vertical="center" wrapText="1"/>
    </xf>
    <xf numFmtId="4" fontId="30" fillId="0" borderId="1" xfId="10" applyNumberFormat="1" applyFont="1" applyFill="1" applyBorder="1" applyAlignment="1">
      <alignment horizontal="center" vertical="center" wrapText="1"/>
    </xf>
    <xf numFmtId="4" fontId="30" fillId="0" borderId="24" xfId="1" applyNumberFormat="1" applyFont="1" applyFill="1" applyBorder="1" applyAlignment="1">
      <alignment horizontal="center" vertical="center" wrapText="1"/>
    </xf>
    <xf numFmtId="4" fontId="30" fillId="0" borderId="104" xfId="1" applyNumberFormat="1" applyFont="1" applyFill="1" applyBorder="1" applyAlignment="1">
      <alignment horizontal="center" vertical="center" wrapText="1"/>
    </xf>
    <xf numFmtId="4" fontId="30" fillId="0" borderId="7" xfId="1" applyNumberFormat="1" applyFont="1" applyFill="1" applyBorder="1" applyAlignment="1">
      <alignment horizontal="center" vertical="center" wrapText="1"/>
    </xf>
    <xf numFmtId="4" fontId="30" fillId="0" borderId="29" xfId="1" applyNumberFormat="1" applyFont="1" applyFill="1" applyBorder="1" applyAlignment="1">
      <alignment horizontal="center" vertical="center" wrapText="1"/>
    </xf>
    <xf numFmtId="4" fontId="30" fillId="0" borderId="69" xfId="1" applyNumberFormat="1" applyFont="1" applyFill="1" applyBorder="1" applyAlignment="1">
      <alignment horizontal="center" vertical="center" wrapText="1"/>
    </xf>
    <xf numFmtId="4" fontId="30" fillId="0" borderId="44" xfId="1" applyNumberFormat="1" applyFont="1" applyFill="1" applyBorder="1" applyAlignment="1">
      <alignment horizontal="center" vertical="center" wrapText="1"/>
    </xf>
    <xf numFmtId="1" fontId="30" fillId="0" borderId="1" xfId="1" applyNumberFormat="1" applyFont="1" applyFill="1" applyBorder="1" applyAlignment="1">
      <alignment horizontal="center" vertical="center" wrapText="1"/>
    </xf>
    <xf numFmtId="4" fontId="30" fillId="0" borderId="103" xfId="1" applyNumberFormat="1" applyFont="1" applyFill="1" applyBorder="1" applyAlignment="1">
      <alignment horizontal="center" vertical="center" wrapText="1"/>
    </xf>
    <xf numFmtId="4" fontId="30" fillId="0" borderId="0" xfId="1" applyNumberFormat="1" applyFont="1" applyFill="1" applyBorder="1" applyAlignment="1">
      <alignment horizontal="center" vertical="center" wrapText="1"/>
    </xf>
    <xf numFmtId="4" fontId="30" fillId="0" borderId="50" xfId="1" applyNumberFormat="1" applyFont="1" applyFill="1" applyBorder="1" applyAlignment="1">
      <alignment horizontal="center" vertical="center" wrapText="1"/>
    </xf>
    <xf numFmtId="4" fontId="30" fillId="0" borderId="5" xfId="1" applyNumberFormat="1" applyFont="1" applyFill="1" applyBorder="1" applyAlignment="1">
      <alignment horizontal="left" vertical="center" wrapText="1"/>
    </xf>
    <xf numFmtId="4" fontId="30" fillId="0" borderId="30" xfId="1" applyNumberFormat="1" applyFont="1" applyFill="1" applyBorder="1" applyAlignment="1">
      <alignment horizontal="left" vertical="center" wrapText="1"/>
    </xf>
    <xf numFmtId="4" fontId="30" fillId="0" borderId="31" xfId="1" applyNumberFormat="1" applyFont="1" applyFill="1" applyBorder="1" applyAlignment="1">
      <alignment horizontal="left" vertical="center" wrapText="1"/>
    </xf>
    <xf numFmtId="4" fontId="30" fillId="12" borderId="1" xfId="1" applyNumberFormat="1" applyFont="1" applyFill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2" fillId="0" borderId="0" xfId="5" applyFont="1" applyFill="1" applyBorder="1" applyAlignment="1" applyProtection="1">
      <alignment horizontal="left" vertical="center" wrapText="1"/>
      <protection locked="0"/>
    </xf>
    <xf numFmtId="0" fontId="2" fillId="0" borderId="0" xfId="5" applyFont="1" applyFill="1" applyBorder="1" applyAlignment="1" applyProtection="1">
      <alignment horizontal="center" vertical="center" wrapText="1"/>
      <protection locked="0"/>
    </xf>
    <xf numFmtId="0" fontId="14" fillId="0" borderId="46" xfId="5" applyFont="1" applyBorder="1" applyAlignment="1">
      <alignment horizontal="left" vertical="center" wrapText="1"/>
    </xf>
    <xf numFmtId="0" fontId="14" fillId="0" borderId="47" xfId="5" applyFont="1" applyBorder="1" applyAlignment="1">
      <alignment horizontal="left" vertical="center" wrapText="1"/>
    </xf>
    <xf numFmtId="0" fontId="14" fillId="0" borderId="48" xfId="5" applyFont="1" applyBorder="1" applyAlignment="1">
      <alignment horizontal="left" vertical="center" wrapText="1"/>
    </xf>
    <xf numFmtId="0" fontId="14" fillId="0" borderId="43" xfId="5" applyFont="1" applyBorder="1" applyAlignment="1">
      <alignment horizontal="center" vertical="center" wrapText="1"/>
    </xf>
    <xf numFmtId="0" fontId="14" fillId="0" borderId="31" xfId="5" applyFont="1" applyBorder="1" applyAlignment="1">
      <alignment horizontal="center" vertical="center" wrapText="1"/>
    </xf>
    <xf numFmtId="167" fontId="14" fillId="0" borderId="46" xfId="5" applyNumberFormat="1" applyFont="1" applyBorder="1" applyAlignment="1">
      <alignment horizontal="center" vertical="center" wrapText="1"/>
    </xf>
    <xf numFmtId="167" fontId="14" fillId="0" borderId="48" xfId="5" applyNumberFormat="1" applyFont="1" applyBorder="1" applyAlignment="1">
      <alignment horizontal="center" vertical="center" wrapText="1"/>
    </xf>
    <xf numFmtId="167" fontId="14" fillId="0" borderId="37" xfId="5" applyNumberFormat="1" applyFont="1" applyBorder="1" applyAlignment="1">
      <alignment horizontal="center" vertical="center" wrapText="1"/>
    </xf>
    <xf numFmtId="167" fontId="14" fillId="0" borderId="38" xfId="5" applyNumberFormat="1" applyFont="1" applyBorder="1" applyAlignment="1">
      <alignment horizontal="center" vertical="center" wrapText="1"/>
    </xf>
    <xf numFmtId="2" fontId="14" fillId="0" borderId="37" xfId="5" applyNumberFormat="1" applyFont="1" applyBorder="1" applyAlignment="1">
      <alignment horizontal="center" vertical="center" wrapText="1"/>
    </xf>
    <xf numFmtId="2" fontId="14" fillId="0" borderId="38" xfId="5" applyNumberFormat="1" applyFont="1" applyBorder="1" applyAlignment="1">
      <alignment horizontal="center" vertical="center" wrapText="1"/>
    </xf>
    <xf numFmtId="164" fontId="14" fillId="0" borderId="103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left" vertical="center" wrapText="1"/>
    </xf>
    <xf numFmtId="0" fontId="2" fillId="0" borderId="0" xfId="5" applyFont="1" applyBorder="1" applyAlignment="1">
      <alignment horizontal="left" vertical="center" wrapText="1"/>
    </xf>
    <xf numFmtId="0" fontId="2" fillId="0" borderId="29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" fillId="0" borderId="44" xfId="5" applyFont="1" applyBorder="1" applyAlignment="1">
      <alignment horizontal="left" vertical="center" wrapText="1"/>
    </xf>
    <xf numFmtId="0" fontId="14" fillId="0" borderId="61" xfId="5" applyFont="1" applyBorder="1" applyAlignment="1">
      <alignment horizontal="left" vertical="center" wrapText="1"/>
    </xf>
    <xf numFmtId="0" fontId="14" fillId="0" borderId="68" xfId="5" applyFont="1" applyBorder="1" applyAlignment="1">
      <alignment horizontal="left" vertical="center" wrapText="1"/>
    </xf>
    <xf numFmtId="0" fontId="14" fillId="0" borderId="49" xfId="5" applyFont="1" applyBorder="1" applyAlignment="1">
      <alignment horizontal="left" vertical="center" wrapText="1"/>
    </xf>
    <xf numFmtId="2" fontId="14" fillId="0" borderId="61" xfId="5" applyNumberFormat="1" applyFont="1" applyBorder="1" applyAlignment="1">
      <alignment horizontal="center" vertical="center" wrapText="1"/>
    </xf>
    <xf numFmtId="2" fontId="14" fillId="0" borderId="49" xfId="5" applyNumberFormat="1" applyFont="1" applyBorder="1" applyAlignment="1">
      <alignment horizontal="center" vertical="center" wrapText="1"/>
    </xf>
    <xf numFmtId="0" fontId="14" fillId="0" borderId="116" xfId="5" applyFont="1" applyBorder="1" applyAlignment="1">
      <alignment horizontal="center" vertical="center" wrapText="1"/>
    </xf>
    <xf numFmtId="0" fontId="14" fillId="0" borderId="32" xfId="5" applyFont="1" applyBorder="1" applyAlignment="1">
      <alignment horizontal="center" vertical="center" wrapText="1"/>
    </xf>
    <xf numFmtId="0" fontId="14" fillId="0" borderId="33" xfId="5" applyFont="1" applyBorder="1" applyAlignment="1">
      <alignment horizontal="center" vertical="center" wrapText="1"/>
    </xf>
    <xf numFmtId="0" fontId="14" fillId="0" borderId="69" xfId="5" applyFont="1" applyBorder="1" applyAlignment="1">
      <alignment horizontal="center" vertical="center" wrapText="1"/>
    </xf>
    <xf numFmtId="0" fontId="14" fillId="0" borderId="50" xfId="5" applyFont="1" applyBorder="1" applyAlignment="1">
      <alignment horizontal="center" vertical="center" wrapText="1"/>
    </xf>
    <xf numFmtId="0" fontId="14" fillId="0" borderId="44" xfId="5" applyFont="1" applyBorder="1" applyAlignment="1">
      <alignment horizontal="center" vertical="center" wrapText="1"/>
    </xf>
    <xf numFmtId="0" fontId="14" fillId="0" borderId="57" xfId="5" applyFont="1" applyBorder="1" applyAlignment="1">
      <alignment horizontal="center" vertical="center" wrapText="1"/>
    </xf>
    <xf numFmtId="0" fontId="14" fillId="0" borderId="52" xfId="5" applyFont="1" applyBorder="1" applyAlignment="1">
      <alignment horizontal="center" vertical="center" wrapText="1"/>
    </xf>
    <xf numFmtId="167" fontId="14" fillId="0" borderId="46" xfId="5" applyNumberFormat="1" applyFont="1" applyFill="1" applyBorder="1" applyAlignment="1">
      <alignment horizontal="center" vertical="center" wrapText="1"/>
    </xf>
    <xf numFmtId="167" fontId="14" fillId="0" borderId="48" xfId="5" applyNumberFormat="1" applyFont="1" applyFill="1" applyBorder="1" applyAlignment="1">
      <alignment horizontal="center" vertical="center" wrapText="1"/>
    </xf>
    <xf numFmtId="0" fontId="14" fillId="0" borderId="37" xfId="5" applyFont="1" applyBorder="1" applyAlignment="1">
      <alignment horizontal="left" vertical="center" wrapText="1"/>
    </xf>
    <xf numFmtId="0" fontId="14" fillId="0" borderId="67" xfId="5" applyFont="1" applyBorder="1" applyAlignment="1">
      <alignment horizontal="left" vertical="center" wrapText="1"/>
    </xf>
    <xf numFmtId="0" fontId="14" fillId="0" borderId="38" xfId="5" applyFont="1" applyBorder="1" applyAlignment="1">
      <alignment horizontal="left" vertical="center" wrapText="1"/>
    </xf>
    <xf numFmtId="167" fontId="14" fillId="0" borderId="37" xfId="5" applyNumberFormat="1" applyFont="1" applyFill="1" applyBorder="1" applyAlignment="1">
      <alignment horizontal="center" vertical="center" wrapText="1"/>
    </xf>
    <xf numFmtId="167" fontId="14" fillId="0" borderId="38" xfId="5" applyNumberFormat="1" applyFont="1" applyFill="1" applyBorder="1" applyAlignment="1">
      <alignment horizontal="center" vertical="center" wrapText="1"/>
    </xf>
    <xf numFmtId="0" fontId="14" fillId="0" borderId="61" xfId="5" applyFont="1" applyBorder="1" applyAlignment="1">
      <alignment horizontal="center" vertical="center" wrapText="1"/>
    </xf>
    <xf numFmtId="0" fontId="14" fillId="0" borderId="49" xfId="5" applyFont="1" applyBorder="1" applyAlignment="1">
      <alignment horizontal="center" vertical="center" wrapText="1"/>
    </xf>
    <xf numFmtId="2" fontId="14" fillId="0" borderId="37" xfId="5" applyNumberFormat="1" applyFont="1" applyBorder="1" applyAlignment="1">
      <alignment horizontal="right" vertical="center" wrapText="1"/>
    </xf>
    <xf numFmtId="2" fontId="14" fillId="0" borderId="38" xfId="5" applyNumberFormat="1" applyFont="1" applyBorder="1" applyAlignment="1">
      <alignment horizontal="right" vertical="center" wrapText="1"/>
    </xf>
    <xf numFmtId="0" fontId="14" fillId="0" borderId="117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wrapText="1"/>
    </xf>
    <xf numFmtId="0" fontId="13" fillId="0" borderId="103" xfId="5" applyFont="1" applyBorder="1" applyAlignment="1">
      <alignment horizontal="center" vertical="center" wrapText="1"/>
    </xf>
    <xf numFmtId="0" fontId="13" fillId="0" borderId="104" xfId="5" applyFont="1" applyBorder="1" applyAlignment="1">
      <alignment horizontal="center" vertical="center" wrapText="1"/>
    </xf>
    <xf numFmtId="0" fontId="13" fillId="0" borderId="69" xfId="5" applyFont="1" applyBorder="1" applyAlignment="1">
      <alignment horizontal="center" vertical="center" wrapText="1"/>
    </xf>
    <xf numFmtId="0" fontId="13" fillId="0" borderId="50" xfId="5" applyFont="1" applyBorder="1" applyAlignment="1">
      <alignment horizontal="center" vertical="center" wrapText="1"/>
    </xf>
    <xf numFmtId="0" fontId="13" fillId="0" borderId="44" xfId="5" applyFont="1" applyBorder="1" applyAlignment="1">
      <alignment horizontal="center" vertical="center" wrapText="1"/>
    </xf>
    <xf numFmtId="0" fontId="14" fillId="0" borderId="116" xfId="5" applyFont="1" applyBorder="1" applyAlignment="1">
      <alignment horizontal="left" vertical="center" wrapText="1"/>
    </xf>
    <xf numFmtId="0" fontId="14" fillId="0" borderId="33" xfId="5" applyFont="1" applyBorder="1" applyAlignment="1">
      <alignment horizontal="left" vertical="center" wrapText="1"/>
    </xf>
    <xf numFmtId="0" fontId="9" fillId="0" borderId="32" xfId="5" applyFont="1" applyBorder="1" applyAlignment="1">
      <alignment horizontal="left" vertical="center" wrapText="1"/>
    </xf>
    <xf numFmtId="0" fontId="9" fillId="0" borderId="33" xfId="5" applyFont="1" applyBorder="1" applyAlignment="1">
      <alignment horizontal="left" vertical="center" wrapText="1"/>
    </xf>
    <xf numFmtId="0" fontId="9" fillId="0" borderId="34" xfId="5" applyFont="1" applyBorder="1" applyAlignment="1">
      <alignment horizontal="left" vertical="center" wrapText="1"/>
    </xf>
    <xf numFmtId="0" fontId="9" fillId="0" borderId="35" xfId="5" applyFont="1" applyBorder="1" applyAlignment="1">
      <alignment horizontal="left" vertical="center" wrapText="1"/>
    </xf>
    <xf numFmtId="0" fontId="3" fillId="0" borderId="41" xfId="5" applyFont="1" applyBorder="1" applyAlignment="1">
      <alignment horizontal="center" vertical="center" wrapText="1"/>
    </xf>
    <xf numFmtId="0" fontId="3" fillId="0" borderId="35" xfId="5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_capa" xfId="2"/>
    <cellStyle name="Normal_LO2001 01_026 001 00" xfId="3"/>
    <cellStyle name="Normal_planilha 04.06.03" xfId="4"/>
    <cellStyle name="Normal_PLANILHA_CPU_REF. PISTA_FINAL" xfId="5"/>
    <cellStyle name="Normal_SL2007 01_006 0001 00_P" xfId="6"/>
    <cellStyle name="Normal_SV2007 01_011 01_CPU_Planilha alternativa 1" xfId="7"/>
    <cellStyle name="Porcentagem" xfId="8" builtinId="5"/>
    <cellStyle name="Separador de milhares" xfId="9" builtinId="3"/>
    <cellStyle name="Separador de milhares 2" xfId="10"/>
    <cellStyle name="Separador de milhares_PLANILHA_CPU_REF. PISTA_FINAL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571500</xdr:colOff>
      <xdr:row>3</xdr:row>
      <xdr:rowOff>190500</xdr:rowOff>
    </xdr:to>
    <xdr:pic>
      <xdr:nvPicPr>
        <xdr:cNvPr id="33837" name="Picture 5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47625"/>
          <a:ext cx="12668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352425</xdr:colOff>
      <xdr:row>4</xdr:row>
      <xdr:rowOff>123825</xdr:rowOff>
    </xdr:to>
    <xdr:pic>
      <xdr:nvPicPr>
        <xdr:cNvPr id="34861" name="Picture 1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144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1114425</xdr:colOff>
      <xdr:row>3</xdr:row>
      <xdr:rowOff>323850</xdr:rowOff>
    </xdr:to>
    <xdr:pic>
      <xdr:nvPicPr>
        <xdr:cNvPr id="35885" name="Picture 1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1114425</xdr:colOff>
      <xdr:row>4</xdr:row>
      <xdr:rowOff>133350</xdr:rowOff>
    </xdr:to>
    <xdr:pic>
      <xdr:nvPicPr>
        <xdr:cNvPr id="36909" name="Picture 1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showZeros="0" view="pageBreakPreview" zoomScaleSheetLayoutView="100" workbookViewId="0">
      <selection activeCell="B7" sqref="B7"/>
    </sheetView>
  </sheetViews>
  <sheetFormatPr defaultRowHeight="12.75"/>
  <cols>
    <col min="2" max="2" width="60.5703125" customWidth="1"/>
    <col min="3" max="3" width="18.7109375" style="71" customWidth="1"/>
  </cols>
  <sheetData>
    <row r="1" spans="1:4">
      <c r="A1" s="40"/>
      <c r="B1" s="40"/>
      <c r="C1" s="41"/>
      <c r="D1" s="40"/>
    </row>
    <row r="2" spans="1:4">
      <c r="A2" s="40"/>
      <c r="B2" s="40"/>
      <c r="C2" s="41"/>
      <c r="D2" s="40"/>
    </row>
    <row r="3" spans="1:4">
      <c r="A3" s="40"/>
      <c r="B3" s="40"/>
      <c r="C3" s="41"/>
      <c r="D3" s="40"/>
    </row>
    <row r="4" spans="1:4">
      <c r="A4" s="40"/>
      <c r="B4" s="40"/>
      <c r="C4" s="41"/>
      <c r="D4" s="40"/>
    </row>
    <row r="5" spans="1:4" ht="12.75" customHeight="1">
      <c r="A5" s="271" t="s">
        <v>77</v>
      </c>
      <c r="B5" s="271"/>
      <c r="C5" s="271"/>
      <c r="D5" s="40"/>
    </row>
    <row r="6" spans="1:4" ht="12.75" customHeight="1">
      <c r="A6" s="271"/>
      <c r="B6" s="271"/>
      <c r="C6" s="271"/>
      <c r="D6" s="40"/>
    </row>
    <row r="7" spans="1:4" ht="13.5" thickBot="1">
      <c r="A7" s="40"/>
      <c r="B7" s="270" t="s">
        <v>188</v>
      </c>
      <c r="C7" s="41"/>
      <c r="D7" s="40"/>
    </row>
    <row r="8" spans="1:4" ht="16.5" customHeight="1">
      <c r="A8" s="272" t="s">
        <v>42</v>
      </c>
      <c r="B8" s="273"/>
      <c r="C8" s="274"/>
      <c r="D8" s="40"/>
    </row>
    <row r="9" spans="1:4" ht="15" customHeight="1">
      <c r="A9" s="62" t="s">
        <v>70</v>
      </c>
      <c r="B9" s="65" t="s">
        <v>78</v>
      </c>
      <c r="C9" s="66">
        <f>SUM('K-1 - H.E.'!C39:C40)</f>
        <v>0.71850000000000014</v>
      </c>
      <c r="D9" s="40"/>
    </row>
    <row r="10" spans="1:4">
      <c r="A10" s="42" t="s">
        <v>72</v>
      </c>
      <c r="B10" s="67" t="s">
        <v>65</v>
      </c>
      <c r="C10" s="68">
        <f>SUM('K-2 - H.E.'!C19:C20)</f>
        <v>0.12210000000000001</v>
      </c>
      <c r="D10" s="40"/>
    </row>
    <row r="11" spans="1:4" ht="13.5" thickBot="1">
      <c r="A11" s="44" t="s">
        <v>74</v>
      </c>
      <c r="B11" s="69" t="s">
        <v>79</v>
      </c>
      <c r="C11" s="68">
        <f>SUM('K-3 - H.E.'!C16:C17)</f>
        <v>0.1225</v>
      </c>
      <c r="D11" s="40"/>
    </row>
    <row r="12" spans="1:4">
      <c r="A12" s="43"/>
      <c r="B12" s="53"/>
      <c r="C12" s="70"/>
      <c r="D12" s="40"/>
    </row>
    <row r="13" spans="1:4">
      <c r="A13" s="40"/>
      <c r="B13" s="40"/>
      <c r="C13" s="41"/>
      <c r="D13" s="40"/>
    </row>
    <row r="14" spans="1:4">
      <c r="A14" s="40"/>
      <c r="B14" s="40"/>
      <c r="C14" s="41"/>
      <c r="D14" s="40"/>
    </row>
    <row r="18" spans="1:3" ht="13.5" thickBot="1"/>
    <row r="19" spans="1:3" ht="12.75" customHeight="1">
      <c r="A19" s="275" t="s">
        <v>154</v>
      </c>
      <c r="B19" s="276"/>
      <c r="C19" s="279">
        <f>ROUND(((1+C9)*(1+C10))/(1-C11),2)</f>
        <v>2.2000000000000002</v>
      </c>
    </row>
    <row r="20" spans="1:3" ht="13.5" customHeight="1" thickBot="1">
      <c r="A20" s="277"/>
      <c r="B20" s="278"/>
      <c r="C20" s="280"/>
    </row>
    <row r="21" spans="1:3">
      <c r="A21" s="281" t="s">
        <v>84</v>
      </c>
      <c r="B21" s="281"/>
      <c r="C21" s="281"/>
    </row>
  </sheetData>
  <mergeCells count="5">
    <mergeCell ref="A5:C6"/>
    <mergeCell ref="A8:C8"/>
    <mergeCell ref="A19:B20"/>
    <mergeCell ref="C19:C20"/>
    <mergeCell ref="A21:C21"/>
  </mergeCells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  <oleObjects>
    <oleObject progId="Equation.3" shapeId="32769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B4:B10"/>
  <sheetViews>
    <sheetView workbookViewId="0">
      <selection activeCell="F12" sqref="F12"/>
    </sheetView>
  </sheetViews>
  <sheetFormatPr defaultRowHeight="20.25"/>
  <cols>
    <col min="2" max="2" width="28" style="257" customWidth="1"/>
  </cols>
  <sheetData>
    <row r="4" spans="2:2">
      <c r="B4" s="257">
        <v>766664.96</v>
      </c>
    </row>
    <row r="5" spans="2:2">
      <c r="B5" s="257">
        <v>885575.73</v>
      </c>
    </row>
    <row r="6" spans="2:2">
      <c r="B6" s="257">
        <v>737005.86</v>
      </c>
    </row>
    <row r="7" spans="2:2">
      <c r="B7" s="257">
        <v>737005.86</v>
      </c>
    </row>
    <row r="8" spans="2:2">
      <c r="B8" s="257">
        <v>450575.59</v>
      </c>
    </row>
    <row r="10" spans="2:2">
      <c r="B10" s="257">
        <f>SUM(B4:B8)</f>
        <v>3576827.9999999995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C18"/>
  <sheetViews>
    <sheetView showZeros="0" view="pageBreakPreview" zoomScale="120" zoomScaleSheetLayoutView="120" workbookViewId="0">
      <selection activeCell="C10" sqref="C10"/>
    </sheetView>
  </sheetViews>
  <sheetFormatPr defaultRowHeight="12.75"/>
  <cols>
    <col min="1" max="1" width="9.140625" style="40"/>
    <col min="2" max="2" width="60.5703125" style="40" customWidth="1"/>
    <col min="3" max="3" width="18.7109375" style="41" customWidth="1"/>
    <col min="4" max="16384" width="9.140625" style="40"/>
  </cols>
  <sheetData>
    <row r="5" spans="1:3" ht="12.75" customHeight="1">
      <c r="A5" s="271" t="s">
        <v>87</v>
      </c>
      <c r="B5" s="271"/>
      <c r="C5" s="271"/>
    </row>
    <row r="6" spans="1:3" ht="12.75" customHeight="1">
      <c r="A6" s="271"/>
      <c r="B6" s="271"/>
      <c r="C6" s="271"/>
    </row>
    <row r="7" spans="1:3" ht="13.5" thickBot="1">
      <c r="B7" s="270" t="s">
        <v>188</v>
      </c>
    </row>
    <row r="8" spans="1:3" ht="16.5" customHeight="1">
      <c r="A8" s="272"/>
      <c r="B8" s="273"/>
      <c r="C8" s="282"/>
    </row>
    <row r="9" spans="1:3" ht="15" customHeight="1">
      <c r="A9" s="62" t="s">
        <v>70</v>
      </c>
      <c r="B9" s="63" t="s">
        <v>71</v>
      </c>
      <c r="C9" s="87">
        <v>0.03</v>
      </c>
    </row>
    <row r="10" spans="1:3">
      <c r="A10" s="42" t="s">
        <v>72</v>
      </c>
      <c r="B10" s="43" t="s">
        <v>73</v>
      </c>
      <c r="C10" s="87">
        <v>1.6500000000000001E-2</v>
      </c>
    </row>
    <row r="11" spans="1:3" ht="13.5" thickBot="1">
      <c r="A11" s="44" t="s">
        <v>74</v>
      </c>
      <c r="B11" s="45" t="s">
        <v>75</v>
      </c>
      <c r="C11" s="86">
        <v>7.5999999999999998E-2</v>
      </c>
    </row>
    <row r="12" spans="1:3" ht="13.5" thickBot="1">
      <c r="A12" s="43"/>
      <c r="B12" s="53"/>
      <c r="C12" s="51">
        <f>SUM(C9:C11)</f>
        <v>0.1225</v>
      </c>
    </row>
    <row r="13" spans="1:3">
      <c r="B13" s="64" t="s">
        <v>76</v>
      </c>
      <c r="C13" s="50"/>
    </row>
    <row r="14" spans="1:3">
      <c r="B14" s="49"/>
      <c r="C14" s="50"/>
    </row>
    <row r="15" spans="1:3" ht="13.5" thickBot="1"/>
    <row r="16" spans="1:3" ht="12.75" customHeight="1">
      <c r="A16" s="283" t="s">
        <v>155</v>
      </c>
      <c r="B16" s="284"/>
      <c r="C16" s="284">
        <f>C12</f>
        <v>0.1225</v>
      </c>
    </row>
    <row r="17" spans="1:3" ht="13.5" customHeight="1" thickBot="1">
      <c r="A17" s="285"/>
      <c r="B17" s="286"/>
      <c r="C17" s="287"/>
    </row>
    <row r="18" spans="1:3">
      <c r="A18" s="288" t="s">
        <v>83</v>
      </c>
      <c r="B18" s="288"/>
      <c r="C18" s="288"/>
    </row>
  </sheetData>
  <protectedRanges>
    <protectedRange sqref="C9:C11" name="Intervalo1_1"/>
  </protectedRanges>
  <mergeCells count="5">
    <mergeCell ref="A5:C6"/>
    <mergeCell ref="A8:C8"/>
    <mergeCell ref="A16:B17"/>
    <mergeCell ref="C16:C17"/>
    <mergeCell ref="A18:C18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5:D21"/>
  <sheetViews>
    <sheetView showZeros="0" view="pageBreakPreview" zoomScale="110" zoomScaleSheetLayoutView="110" workbookViewId="0">
      <selection activeCell="B7" sqref="B7"/>
    </sheetView>
  </sheetViews>
  <sheetFormatPr defaultRowHeight="12.75"/>
  <cols>
    <col min="1" max="1" width="9.140625" style="40"/>
    <col min="2" max="2" width="60.5703125" style="40" customWidth="1"/>
    <col min="3" max="3" width="18.7109375" style="41" customWidth="1"/>
    <col min="4" max="16384" width="9.140625" style="40"/>
  </cols>
  <sheetData>
    <row r="5" spans="1:4" ht="12.75" customHeight="1">
      <c r="A5" s="271" t="s">
        <v>85</v>
      </c>
      <c r="B5" s="271"/>
      <c r="C5" s="271"/>
    </row>
    <row r="6" spans="1:4" ht="12.75" customHeight="1">
      <c r="A6" s="271"/>
      <c r="B6" s="271"/>
      <c r="C6" s="271"/>
    </row>
    <row r="7" spans="1:4" ht="13.5" thickBot="1">
      <c r="B7" s="270" t="s">
        <v>188</v>
      </c>
    </row>
    <row r="8" spans="1:4" ht="16.5" customHeight="1">
      <c r="A8" s="272" t="s">
        <v>42</v>
      </c>
      <c r="B8" s="273"/>
      <c r="C8" s="274"/>
    </row>
    <row r="9" spans="1:4" ht="15" customHeight="1" thickBot="1">
      <c r="A9" s="60">
        <v>1</v>
      </c>
      <c r="B9" s="61" t="s">
        <v>66</v>
      </c>
      <c r="C9" s="84">
        <v>0.04</v>
      </c>
    </row>
    <row r="10" spans="1:4" ht="13.5" thickBot="1">
      <c r="A10" s="43"/>
      <c r="B10" s="53"/>
      <c r="C10" s="51">
        <f>C9</f>
        <v>0.04</v>
      </c>
    </row>
    <row r="11" spans="1:4" ht="13.5" thickBot="1">
      <c r="A11" s="43"/>
      <c r="B11" s="49"/>
      <c r="C11" s="50"/>
      <c r="D11" s="49"/>
    </row>
    <row r="12" spans="1:4" ht="15.75" thickBot="1">
      <c r="A12" s="289" t="s">
        <v>53</v>
      </c>
      <c r="B12" s="290"/>
      <c r="C12" s="291"/>
    </row>
    <row r="13" spans="1:4">
      <c r="A13" s="42">
        <v>2</v>
      </c>
      <c r="B13" s="43" t="s">
        <v>67</v>
      </c>
      <c r="C13" s="85">
        <v>2.0999999999999999E-3</v>
      </c>
    </row>
    <row r="14" spans="1:4" ht="13.5" thickBot="1">
      <c r="A14" s="44">
        <v>3</v>
      </c>
      <c r="B14" s="45" t="s">
        <v>68</v>
      </c>
      <c r="C14" s="86">
        <v>0.08</v>
      </c>
    </row>
    <row r="15" spans="1:4" ht="13.5" thickBot="1">
      <c r="A15" s="43"/>
      <c r="B15" s="53"/>
      <c r="C15" s="51">
        <f>SUM(C13:C14)</f>
        <v>8.2100000000000006E-2</v>
      </c>
    </row>
    <row r="18" spans="1:3" ht="13.5" thickBot="1"/>
    <row r="19" spans="1:3" ht="12.75" customHeight="1">
      <c r="A19" s="292" t="s">
        <v>69</v>
      </c>
      <c r="B19" s="293"/>
      <c r="C19" s="284">
        <f>C10+C15</f>
        <v>0.12210000000000001</v>
      </c>
    </row>
    <row r="20" spans="1:3" ht="13.5" customHeight="1" thickBot="1">
      <c r="A20" s="294"/>
      <c r="B20" s="295"/>
      <c r="C20" s="287"/>
    </row>
    <row r="21" spans="1:3">
      <c r="A21" s="288" t="s">
        <v>82</v>
      </c>
      <c r="B21" s="288"/>
      <c r="C21" s="288"/>
    </row>
  </sheetData>
  <protectedRanges>
    <protectedRange sqref="C9" name="Intervalo1"/>
    <protectedRange sqref="C13:C14" name="Intervalo1_1"/>
  </protectedRanges>
  <mergeCells count="6">
    <mergeCell ref="A21:C21"/>
    <mergeCell ref="A5:C6"/>
    <mergeCell ref="A8:C8"/>
    <mergeCell ref="A12:C12"/>
    <mergeCell ref="A19:B20"/>
    <mergeCell ref="C19:C20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5:D41"/>
  <sheetViews>
    <sheetView showZeros="0" view="pageBreakPreview" topLeftCell="A4" zoomScale="80" zoomScaleSheetLayoutView="80" workbookViewId="0">
      <selection activeCell="C30" sqref="C30"/>
    </sheetView>
  </sheetViews>
  <sheetFormatPr defaultRowHeight="12.75"/>
  <cols>
    <col min="1" max="1" width="9.140625" style="40"/>
    <col min="2" max="2" width="60.5703125" style="40" customWidth="1"/>
    <col min="3" max="3" width="18.7109375" style="41" customWidth="1"/>
    <col min="4" max="16384" width="9.140625" style="40"/>
  </cols>
  <sheetData>
    <row r="5" spans="1:3" ht="12.75" customHeight="1">
      <c r="A5" s="271" t="s">
        <v>86</v>
      </c>
      <c r="B5" s="271"/>
      <c r="C5" s="271"/>
    </row>
    <row r="6" spans="1:3" ht="12.75" customHeight="1">
      <c r="A6" s="271"/>
      <c r="B6" s="271"/>
      <c r="C6" s="271"/>
    </row>
    <row r="7" spans="1:3" ht="13.5" thickBot="1">
      <c r="B7" s="270" t="s">
        <v>188</v>
      </c>
    </row>
    <row r="8" spans="1:3" ht="16.5" customHeight="1">
      <c r="A8" s="272" t="s">
        <v>42</v>
      </c>
      <c r="B8" s="273"/>
      <c r="C8" s="274"/>
    </row>
    <row r="9" spans="1:3" ht="15" customHeight="1">
      <c r="A9" s="42">
        <v>1</v>
      </c>
      <c r="B9" s="43" t="s">
        <v>43</v>
      </c>
      <c r="C9" s="106">
        <v>0.2</v>
      </c>
    </row>
    <row r="10" spans="1:3" ht="15" customHeight="1">
      <c r="A10" s="42">
        <v>2</v>
      </c>
      <c r="B10" s="43" t="s">
        <v>44</v>
      </c>
      <c r="C10" s="106">
        <v>1.4999999999999999E-2</v>
      </c>
    </row>
    <row r="11" spans="1:3" ht="15" customHeight="1">
      <c r="A11" s="42">
        <v>3</v>
      </c>
      <c r="B11" s="43" t="s">
        <v>45</v>
      </c>
      <c r="C11" s="106">
        <v>0.01</v>
      </c>
    </row>
    <row r="12" spans="1:3" ht="15" customHeight="1">
      <c r="A12" s="42">
        <v>4</v>
      </c>
      <c r="B12" s="43" t="s">
        <v>46</v>
      </c>
      <c r="C12" s="106">
        <v>2E-3</v>
      </c>
    </row>
    <row r="13" spans="1:3" ht="15" customHeight="1">
      <c r="A13" s="42">
        <v>5</v>
      </c>
      <c r="B13" s="43" t="s">
        <v>47</v>
      </c>
      <c r="C13" s="106">
        <v>2.5000000000000001E-2</v>
      </c>
    </row>
    <row r="14" spans="1:3" ht="15" customHeight="1">
      <c r="A14" s="42">
        <v>6</v>
      </c>
      <c r="B14" s="43" t="s">
        <v>48</v>
      </c>
      <c r="C14" s="106">
        <v>0.08</v>
      </c>
    </row>
    <row r="15" spans="1:3" ht="15" customHeight="1">
      <c r="A15" s="42">
        <v>7</v>
      </c>
      <c r="B15" s="43" t="s">
        <v>49</v>
      </c>
      <c r="C15" s="106">
        <v>0.03</v>
      </c>
    </row>
    <row r="16" spans="1:3" ht="15" customHeight="1">
      <c r="A16" s="42">
        <v>8</v>
      </c>
      <c r="B16" s="43" t="s">
        <v>50</v>
      </c>
      <c r="C16" s="106">
        <v>6.0000000000000001E-3</v>
      </c>
    </row>
    <row r="17" spans="1:4" ht="15" customHeight="1" thickBot="1">
      <c r="A17" s="44">
        <v>9</v>
      </c>
      <c r="B17" s="45" t="s">
        <v>51</v>
      </c>
      <c r="C17" s="107"/>
    </row>
    <row r="18" spans="1:4" ht="13.5" thickBot="1">
      <c r="A18" s="46"/>
      <c r="B18" s="47" t="s">
        <v>52</v>
      </c>
      <c r="C18" s="48">
        <f>SUM(C9:C17)</f>
        <v>0.3680000000000001</v>
      </c>
    </row>
    <row r="19" spans="1:4" ht="13.5" thickBot="1">
      <c r="A19" s="49"/>
      <c r="B19" s="49"/>
      <c r="C19" s="50"/>
      <c r="D19" s="49"/>
    </row>
    <row r="20" spans="1:4" ht="15">
      <c r="A20" s="272" t="s">
        <v>53</v>
      </c>
      <c r="B20" s="273"/>
      <c r="C20" s="274"/>
    </row>
    <row r="21" spans="1:4">
      <c r="A21" s="258">
        <v>10</v>
      </c>
      <c r="B21" s="259" t="s">
        <v>54</v>
      </c>
      <c r="C21" s="260">
        <v>8.3299999999999999E-2</v>
      </c>
    </row>
    <row r="22" spans="1:4">
      <c r="A22" s="258">
        <v>11</v>
      </c>
      <c r="B22" s="259" t="s">
        <v>55</v>
      </c>
      <c r="C22" s="260">
        <v>2.7799999999999998E-2</v>
      </c>
    </row>
    <row r="23" spans="1:4">
      <c r="A23" s="258">
        <v>16</v>
      </c>
      <c r="B23" s="259" t="s">
        <v>56</v>
      </c>
      <c r="C23" s="260">
        <v>1.55E-2</v>
      </c>
    </row>
    <row r="24" spans="1:4" ht="13.5" thickBot="1">
      <c r="A24" s="258">
        <v>17</v>
      </c>
      <c r="B24" s="259" t="s">
        <v>183</v>
      </c>
      <c r="C24" s="260">
        <v>8.3299999999999999E-2</v>
      </c>
    </row>
    <row r="25" spans="1:4" ht="13.5" thickBot="1">
      <c r="A25" s="46"/>
      <c r="B25" s="47" t="s">
        <v>52</v>
      </c>
      <c r="C25" s="51">
        <f>SUM(C21:C24)</f>
        <v>0.20989999999999998</v>
      </c>
    </row>
    <row r="26" spans="1:4" ht="13.5" thickBot="1"/>
    <row r="27" spans="1:4" ht="15.75" thickBot="1">
      <c r="A27" s="298" t="s">
        <v>57</v>
      </c>
      <c r="B27" s="299"/>
      <c r="C27" s="282"/>
    </row>
    <row r="28" spans="1:4">
      <c r="A28" s="262">
        <v>19</v>
      </c>
      <c r="B28" s="263" t="s">
        <v>58</v>
      </c>
      <c r="C28" s="260">
        <v>1.7100000000000001E-2</v>
      </c>
    </row>
    <row r="29" spans="1:4" ht="13.5" thickBot="1">
      <c r="A29" s="265">
        <v>21</v>
      </c>
      <c r="B29" s="264" t="s">
        <v>59</v>
      </c>
      <c r="C29" s="261">
        <v>0.04</v>
      </c>
    </row>
    <row r="30" spans="1:4" ht="13.5" thickBot="1">
      <c r="A30" s="52"/>
      <c r="B30" s="47" t="s">
        <v>52</v>
      </c>
      <c r="C30" s="51">
        <f>SUM(C28:C29)</f>
        <v>5.7099999999999998E-2</v>
      </c>
    </row>
    <row r="31" spans="1:4" ht="13.5" thickBot="1">
      <c r="A31" s="49"/>
      <c r="B31" s="53"/>
      <c r="C31" s="54"/>
    </row>
    <row r="32" spans="1:4" ht="15.75" thickBot="1">
      <c r="A32" s="289" t="s">
        <v>60</v>
      </c>
      <c r="B32" s="290"/>
      <c r="C32" s="291"/>
    </row>
    <row r="33" spans="1:3" ht="13.5" thickBot="1">
      <c r="A33" s="55">
        <v>16</v>
      </c>
      <c r="B33" s="56" t="s">
        <v>61</v>
      </c>
      <c r="C33" s="57">
        <f>ROUND(C25*C18,4)</f>
        <v>7.7200000000000005E-2</v>
      </c>
    </row>
    <row r="34" spans="1:3" ht="13.5" thickBot="1"/>
    <row r="35" spans="1:3" ht="15.75" thickBot="1">
      <c r="A35" s="289" t="s">
        <v>62</v>
      </c>
      <c r="B35" s="290"/>
      <c r="C35" s="291"/>
    </row>
    <row r="36" spans="1:3" ht="13.5" thickBot="1">
      <c r="A36" s="58">
        <v>17</v>
      </c>
      <c r="B36" s="59" t="s">
        <v>80</v>
      </c>
      <c r="C36" s="57">
        <f>ROUND(C28*C18,4)</f>
        <v>6.3E-3</v>
      </c>
    </row>
    <row r="38" spans="1:3" ht="13.5" thickBot="1"/>
    <row r="39" spans="1:3" ht="12.75" customHeight="1">
      <c r="A39" s="296" t="s">
        <v>63</v>
      </c>
      <c r="B39" s="283"/>
      <c r="C39" s="284">
        <f>(C36+C33+C30+C25+C18)</f>
        <v>0.71850000000000014</v>
      </c>
    </row>
    <row r="40" spans="1:3" ht="13.5" customHeight="1" thickBot="1">
      <c r="A40" s="297"/>
      <c r="B40" s="285"/>
      <c r="C40" s="287"/>
    </row>
    <row r="41" spans="1:3">
      <c r="A41" s="288" t="s">
        <v>64</v>
      </c>
      <c r="B41" s="288"/>
      <c r="C41" s="288"/>
    </row>
  </sheetData>
  <protectedRanges>
    <protectedRange sqref="C9:C17" name="Intervalo1_1_1"/>
    <protectedRange sqref="C21:C24" name="Intervalo1_2_1_1"/>
    <protectedRange sqref="C28:C29" name="Intervalo1_3_1_1"/>
  </protectedRanges>
  <mergeCells count="9">
    <mergeCell ref="A39:B40"/>
    <mergeCell ref="C39:C40"/>
    <mergeCell ref="A41:C41"/>
    <mergeCell ref="A5:C6"/>
    <mergeCell ref="A8:C8"/>
    <mergeCell ref="A20:C20"/>
    <mergeCell ref="A27:C27"/>
    <mergeCell ref="A32:C32"/>
    <mergeCell ref="A35:C35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1"/>
  <sheetViews>
    <sheetView view="pageBreakPreview" topLeftCell="A22" zoomScale="80" zoomScaleSheetLayoutView="80" workbookViewId="0">
      <selection activeCell="F17" sqref="F17:I18"/>
    </sheetView>
  </sheetViews>
  <sheetFormatPr defaultRowHeight="15.75"/>
  <cols>
    <col min="1" max="1" width="11.5703125" style="114" customWidth="1"/>
    <col min="2" max="2" width="10.7109375" style="114" customWidth="1"/>
    <col min="3" max="3" width="25.42578125" style="114" customWidth="1"/>
    <col min="4" max="4" width="16.5703125" style="114" customWidth="1"/>
    <col min="5" max="5" width="17.7109375" style="114" customWidth="1"/>
    <col min="6" max="8" width="9.140625" style="114"/>
    <col min="9" max="9" width="28.28515625" style="114" customWidth="1"/>
    <col min="10" max="16384" width="9.140625" style="114"/>
  </cols>
  <sheetData>
    <row r="1" spans="1:14">
      <c r="A1" s="426" t="s">
        <v>165</v>
      </c>
      <c r="B1" s="427"/>
      <c r="C1" s="427"/>
      <c r="D1" s="427"/>
      <c r="E1" s="427"/>
      <c r="F1" s="427"/>
      <c r="G1" s="427"/>
      <c r="H1" s="427"/>
      <c r="I1" s="428"/>
    </row>
    <row r="2" spans="1:14">
      <c r="A2" s="429"/>
      <c r="B2" s="311"/>
      <c r="C2" s="311"/>
      <c r="D2" s="311"/>
      <c r="E2" s="311"/>
      <c r="F2" s="311"/>
      <c r="G2" s="311"/>
      <c r="H2" s="311"/>
      <c r="I2" s="347"/>
    </row>
    <row r="3" spans="1:14">
      <c r="A3" s="429"/>
      <c r="B3" s="311"/>
      <c r="C3" s="311"/>
      <c r="D3" s="311"/>
      <c r="E3" s="311"/>
      <c r="F3" s="311"/>
      <c r="G3" s="311"/>
      <c r="H3" s="311"/>
      <c r="I3" s="347"/>
    </row>
    <row r="4" spans="1:14" ht="16.5" thickBot="1">
      <c r="A4" s="430"/>
      <c r="B4" s="431"/>
      <c r="C4" s="431"/>
      <c r="D4" s="431"/>
      <c r="E4" s="431"/>
      <c r="F4" s="431"/>
      <c r="G4" s="431"/>
      <c r="H4" s="431"/>
      <c r="I4" s="432"/>
    </row>
    <row r="5" spans="1:14" ht="29.25" customHeight="1">
      <c r="A5" s="433" t="s">
        <v>138</v>
      </c>
      <c r="B5" s="434"/>
      <c r="C5" s="434"/>
      <c r="D5" s="434"/>
      <c r="E5" s="434"/>
      <c r="F5" s="434"/>
      <c r="G5" s="434"/>
      <c r="H5" s="434"/>
      <c r="I5" s="435"/>
    </row>
    <row r="6" spans="1:14" s="115" customFormat="1" ht="53.25" customHeight="1" thickBot="1">
      <c r="A6" s="397" t="e">
        <f>#REF!</f>
        <v>#REF!</v>
      </c>
      <c r="B6" s="398"/>
      <c r="C6" s="398"/>
      <c r="D6" s="398"/>
      <c r="E6" s="398"/>
      <c r="F6" s="398"/>
      <c r="G6" s="398"/>
      <c r="H6" s="398"/>
      <c r="I6" s="399"/>
    </row>
    <row r="7" spans="1:14" s="115" customFormat="1" ht="25.5" customHeight="1">
      <c r="A7" s="300" t="s">
        <v>139</v>
      </c>
      <c r="B7" s="301"/>
      <c r="C7" s="302"/>
      <c r="D7" s="413" t="s">
        <v>140</v>
      </c>
      <c r="E7" s="414"/>
      <c r="F7" s="413" t="s">
        <v>141</v>
      </c>
      <c r="G7" s="414"/>
      <c r="H7" s="414"/>
      <c r="I7" s="415"/>
      <c r="J7" s="116"/>
    </row>
    <row r="8" spans="1:14" s="115" customFormat="1" ht="27" customHeight="1" thickBot="1">
      <c r="A8" s="303" t="e">
        <f>#REF!</f>
        <v>#REF!</v>
      </c>
      <c r="B8" s="304"/>
      <c r="C8" s="305"/>
      <c r="D8" s="400"/>
      <c r="E8" s="401"/>
      <c r="F8" s="402" t="e">
        <f>#REF!</f>
        <v>#REF!</v>
      </c>
      <c r="G8" s="403"/>
      <c r="H8" s="403"/>
      <c r="I8" s="404"/>
      <c r="J8" s="116"/>
    </row>
    <row r="9" spans="1:14" s="115" customFormat="1">
      <c r="A9" s="405" t="s">
        <v>142</v>
      </c>
      <c r="B9" s="395"/>
      <c r="C9" s="406"/>
      <c r="D9" s="394" t="s">
        <v>143</v>
      </c>
      <c r="E9" s="395"/>
      <c r="F9" s="395"/>
      <c r="G9" s="395"/>
      <c r="H9" s="395"/>
      <c r="I9" s="396"/>
    </row>
    <row r="10" spans="1:14" s="115" customFormat="1" ht="15.75" customHeight="1">
      <c r="A10" s="370" t="s">
        <v>173</v>
      </c>
      <c r="B10" s="371"/>
      <c r="C10" s="372"/>
      <c r="D10" s="422" t="s">
        <v>161</v>
      </c>
      <c r="E10" s="423"/>
      <c r="F10" s="423"/>
      <c r="G10" s="423"/>
      <c r="H10" s="423"/>
      <c r="I10" s="424"/>
    </row>
    <row r="11" spans="1:14" s="115" customFormat="1" ht="15.75" customHeight="1">
      <c r="A11" s="373"/>
      <c r="B11" s="374"/>
      <c r="C11" s="375"/>
      <c r="D11" s="364"/>
      <c r="E11" s="365"/>
      <c r="F11" s="365"/>
      <c r="G11" s="365"/>
      <c r="H11" s="365"/>
      <c r="I11" s="366"/>
    </row>
    <row r="12" spans="1:14" s="115" customFormat="1" ht="15.75" customHeight="1">
      <c r="A12" s="416"/>
      <c r="B12" s="417"/>
      <c r="C12" s="418"/>
      <c r="D12" s="419"/>
      <c r="E12" s="420"/>
      <c r="F12" s="420"/>
      <c r="G12" s="420"/>
      <c r="H12" s="420"/>
      <c r="I12" s="421"/>
    </row>
    <row r="13" spans="1:14" s="115" customFormat="1" ht="16.5" thickBot="1">
      <c r="A13" s="407"/>
      <c r="B13" s="408"/>
      <c r="C13" s="408"/>
      <c r="D13" s="409"/>
      <c r="E13" s="354"/>
      <c r="F13" s="354"/>
      <c r="G13" s="354"/>
      <c r="H13" s="354"/>
      <c r="I13" s="410"/>
    </row>
    <row r="14" spans="1:14" s="115" customFormat="1">
      <c r="A14" s="380" t="s">
        <v>144</v>
      </c>
      <c r="B14" s="381"/>
      <c r="C14" s="381"/>
      <c r="D14" s="382"/>
      <c r="E14" s="382"/>
      <c r="F14" s="382"/>
      <c r="G14" s="382"/>
      <c r="H14" s="382"/>
      <c r="I14" s="383"/>
      <c r="M14" s="117"/>
    </row>
    <row r="15" spans="1:14" s="115" customFormat="1">
      <c r="A15" s="118" t="s">
        <v>145</v>
      </c>
      <c r="B15" s="411" t="s">
        <v>146</v>
      </c>
      <c r="C15" s="412"/>
      <c r="D15" s="412"/>
      <c r="E15" s="119" t="s">
        <v>147</v>
      </c>
      <c r="F15" s="412" t="s">
        <v>143</v>
      </c>
      <c r="G15" s="412"/>
      <c r="H15" s="412"/>
      <c r="I15" s="425"/>
      <c r="K15" s="117"/>
      <c r="N15" s="117"/>
    </row>
    <row r="16" spans="1:14" s="115" customFormat="1">
      <c r="A16" s="111">
        <v>0</v>
      </c>
      <c r="B16" s="384" t="s">
        <v>153</v>
      </c>
      <c r="C16" s="385"/>
      <c r="D16" s="386"/>
      <c r="E16" s="112">
        <v>40787</v>
      </c>
      <c r="F16" s="387" t="s">
        <v>161</v>
      </c>
      <c r="G16" s="388"/>
      <c r="H16" s="388"/>
      <c r="I16" s="389"/>
      <c r="K16" s="117"/>
      <c r="N16" s="117"/>
    </row>
    <row r="17" spans="1:15" s="115" customFormat="1">
      <c r="A17" s="113">
        <v>1</v>
      </c>
      <c r="B17" s="390" t="s">
        <v>182</v>
      </c>
      <c r="C17" s="391"/>
      <c r="D17" s="392"/>
      <c r="E17" s="120">
        <v>40829</v>
      </c>
      <c r="F17" s="387" t="s">
        <v>161</v>
      </c>
      <c r="G17" s="388"/>
      <c r="H17" s="388"/>
      <c r="I17" s="389"/>
      <c r="K17" s="117"/>
    </row>
    <row r="18" spans="1:15" s="115" customFormat="1">
      <c r="A18" s="113">
        <v>2</v>
      </c>
      <c r="B18" s="390" t="s">
        <v>184</v>
      </c>
      <c r="C18" s="391"/>
      <c r="D18" s="392"/>
      <c r="E18" s="266">
        <v>40855</v>
      </c>
      <c r="F18" s="387" t="s">
        <v>185</v>
      </c>
      <c r="G18" s="388"/>
      <c r="H18" s="388"/>
      <c r="I18" s="389"/>
      <c r="K18" s="117"/>
    </row>
    <row r="19" spans="1:15" s="115" customFormat="1" ht="16.5" thickBot="1">
      <c r="A19" s="121"/>
      <c r="B19" s="355"/>
      <c r="C19" s="356"/>
      <c r="D19" s="357"/>
      <c r="E19" s="122"/>
      <c r="F19" s="358"/>
      <c r="G19" s="359"/>
      <c r="H19" s="359"/>
      <c r="I19" s="360"/>
      <c r="K19" s="117"/>
    </row>
    <row r="20" spans="1:15" s="115" customFormat="1">
      <c r="A20" s="361" t="s">
        <v>148</v>
      </c>
      <c r="B20" s="362"/>
      <c r="C20" s="362"/>
      <c r="D20" s="362"/>
      <c r="E20" s="362"/>
      <c r="F20" s="362"/>
      <c r="G20" s="362"/>
      <c r="H20" s="362"/>
      <c r="I20" s="363"/>
      <c r="K20" s="117"/>
    </row>
    <row r="21" spans="1:15" s="115" customFormat="1" ht="27.75" customHeight="1">
      <c r="A21" s="367" t="s">
        <v>149</v>
      </c>
      <c r="B21" s="368"/>
      <c r="C21" s="368"/>
      <c r="D21" s="368"/>
      <c r="E21" s="368"/>
      <c r="F21" s="368"/>
      <c r="G21" s="368"/>
      <c r="H21" s="368"/>
      <c r="I21" s="369"/>
      <c r="K21" s="117"/>
    </row>
    <row r="22" spans="1:15" s="115" customFormat="1" ht="16.5" thickBot="1">
      <c r="A22" s="376"/>
      <c r="B22" s="377"/>
      <c r="C22" s="377"/>
      <c r="D22" s="377"/>
      <c r="E22" s="377"/>
      <c r="F22" s="377"/>
      <c r="G22" s="377"/>
      <c r="H22" s="377"/>
      <c r="I22" s="378"/>
      <c r="K22" s="117"/>
      <c r="O22" s="117"/>
    </row>
    <row r="23" spans="1:15" s="115" customFormat="1">
      <c r="A23" s="361" t="s">
        <v>150</v>
      </c>
      <c r="B23" s="362"/>
      <c r="C23" s="362"/>
      <c r="D23" s="379"/>
      <c r="E23" s="379"/>
      <c r="F23" s="379"/>
      <c r="G23" s="379"/>
      <c r="H23" s="379"/>
      <c r="I23" s="393"/>
    </row>
    <row r="24" spans="1:15" s="115" customFormat="1" ht="15.75" customHeight="1">
      <c r="A24" s="323" t="s">
        <v>161</v>
      </c>
      <c r="B24" s="324"/>
      <c r="C24" s="324"/>
      <c r="D24" s="324"/>
      <c r="E24" s="324"/>
      <c r="F24" s="324"/>
      <c r="G24" s="324"/>
      <c r="H24" s="324"/>
      <c r="I24" s="325"/>
    </row>
    <row r="25" spans="1:15" s="115" customFormat="1">
      <c r="A25" s="309"/>
      <c r="B25" s="310"/>
      <c r="C25" s="310"/>
      <c r="D25" s="338"/>
      <c r="E25" s="338"/>
      <c r="F25" s="339"/>
      <c r="G25" s="339"/>
      <c r="H25" s="339"/>
      <c r="I25" s="340"/>
    </row>
    <row r="26" spans="1:15" s="115" customFormat="1">
      <c r="A26" s="350"/>
      <c r="B26" s="351"/>
      <c r="C26" s="351"/>
      <c r="D26" s="311"/>
      <c r="E26" s="311"/>
      <c r="F26" s="339"/>
      <c r="G26" s="339"/>
      <c r="H26" s="339"/>
      <c r="I26" s="340"/>
    </row>
    <row r="27" spans="1:15" s="115" customFormat="1">
      <c r="A27" s="309"/>
      <c r="B27" s="310"/>
      <c r="C27" s="310"/>
      <c r="D27" s="338"/>
      <c r="E27" s="338"/>
      <c r="F27" s="339"/>
      <c r="G27" s="339"/>
      <c r="H27" s="339"/>
      <c r="I27" s="340"/>
    </row>
    <row r="28" spans="1:15" s="115" customFormat="1">
      <c r="A28" s="309"/>
      <c r="B28" s="310"/>
      <c r="C28" s="310"/>
      <c r="D28" s="311"/>
      <c r="E28" s="311"/>
      <c r="F28" s="348"/>
      <c r="G28" s="348"/>
      <c r="H28" s="348"/>
      <c r="I28" s="349"/>
    </row>
    <row r="29" spans="1:15" s="115" customFormat="1">
      <c r="A29" s="350"/>
      <c r="B29" s="351"/>
      <c r="C29" s="351"/>
      <c r="D29" s="338"/>
      <c r="E29" s="338"/>
      <c r="F29" s="338"/>
      <c r="G29" s="338"/>
      <c r="H29" s="338"/>
      <c r="I29" s="352"/>
    </row>
    <row r="30" spans="1:15" s="115" customFormat="1">
      <c r="A30" s="309"/>
      <c r="B30" s="310"/>
      <c r="C30" s="310"/>
      <c r="D30" s="311"/>
      <c r="E30" s="311"/>
      <c r="F30" s="311"/>
      <c r="G30" s="311"/>
      <c r="H30" s="311"/>
      <c r="I30" s="347"/>
    </row>
    <row r="31" spans="1:15" s="115" customFormat="1" ht="16.5" thickBot="1">
      <c r="A31" s="353"/>
      <c r="B31" s="354"/>
      <c r="C31" s="354"/>
      <c r="D31" s="312"/>
      <c r="E31" s="312"/>
      <c r="F31" s="312"/>
      <c r="G31" s="312"/>
      <c r="H31" s="312"/>
      <c r="I31" s="313"/>
    </row>
    <row r="32" spans="1:15" s="115" customFormat="1">
      <c r="A32" s="314" t="s">
        <v>151</v>
      </c>
      <c r="B32" s="315"/>
      <c r="C32" s="315"/>
      <c r="D32" s="315"/>
      <c r="E32" s="315"/>
      <c r="F32" s="315"/>
      <c r="G32" s="315"/>
      <c r="H32" s="315"/>
      <c r="I32" s="316"/>
    </row>
    <row r="33" spans="1:10" s="115" customFormat="1">
      <c r="A33" s="341" t="s">
        <v>163</v>
      </c>
      <c r="B33" s="342"/>
      <c r="C33" s="342"/>
      <c r="D33" s="342"/>
      <c r="E33" s="342"/>
      <c r="F33" s="342"/>
      <c r="G33" s="342"/>
      <c r="H33" s="342"/>
      <c r="I33" s="343"/>
    </row>
    <row r="34" spans="1:10" s="115" customFormat="1">
      <c r="A34" s="341"/>
      <c r="B34" s="342"/>
      <c r="C34" s="342"/>
      <c r="D34" s="342"/>
      <c r="E34" s="342"/>
      <c r="F34" s="342"/>
      <c r="G34" s="342"/>
      <c r="H34" s="342"/>
      <c r="I34" s="343"/>
      <c r="J34" s="123"/>
    </row>
    <row r="35" spans="1:10" s="115" customFormat="1">
      <c r="A35" s="320"/>
      <c r="B35" s="321"/>
      <c r="C35" s="321"/>
      <c r="D35" s="321"/>
      <c r="E35" s="321"/>
      <c r="F35" s="321"/>
      <c r="G35" s="321"/>
      <c r="H35" s="321"/>
      <c r="I35" s="322"/>
    </row>
    <row r="36" spans="1:10" s="115" customFormat="1" ht="16.5" thickBot="1">
      <c r="A36" s="344"/>
      <c r="B36" s="345"/>
      <c r="C36" s="345"/>
      <c r="D36" s="345"/>
      <c r="E36" s="345"/>
      <c r="F36" s="345"/>
      <c r="G36" s="345"/>
      <c r="H36" s="345"/>
      <c r="I36" s="346"/>
    </row>
    <row r="37" spans="1:10" s="115" customFormat="1">
      <c r="A37" s="314" t="s">
        <v>152</v>
      </c>
      <c r="B37" s="315"/>
      <c r="C37" s="315"/>
      <c r="D37" s="315"/>
      <c r="E37" s="315"/>
      <c r="F37" s="315"/>
      <c r="G37" s="315"/>
      <c r="H37" s="315"/>
      <c r="I37" s="316"/>
    </row>
    <row r="38" spans="1:10" s="115" customFormat="1">
      <c r="A38" s="326" t="s">
        <v>164</v>
      </c>
      <c r="B38" s="327"/>
      <c r="C38" s="327"/>
      <c r="D38" s="327"/>
      <c r="E38" s="327"/>
      <c r="F38" s="327"/>
      <c r="G38" s="327"/>
      <c r="H38" s="327"/>
      <c r="I38" s="328"/>
    </row>
    <row r="39" spans="1:10" s="115" customFormat="1">
      <c r="A39" s="306"/>
      <c r="B39" s="307"/>
      <c r="C39" s="307"/>
      <c r="D39" s="307"/>
      <c r="E39" s="307"/>
      <c r="F39" s="307"/>
      <c r="G39" s="307"/>
      <c r="H39" s="307"/>
      <c r="I39" s="308"/>
    </row>
    <row r="40" spans="1:10" s="115" customFormat="1">
      <c r="A40" s="306"/>
      <c r="B40" s="307"/>
      <c r="C40" s="307"/>
      <c r="D40" s="307"/>
      <c r="E40" s="307"/>
      <c r="F40" s="307"/>
      <c r="G40" s="307"/>
      <c r="H40" s="307"/>
      <c r="I40" s="308"/>
    </row>
    <row r="41" spans="1:10" s="115" customFormat="1" ht="16.5" thickBot="1">
      <c r="A41" s="320"/>
      <c r="B41" s="321"/>
      <c r="C41" s="321"/>
      <c r="D41" s="321"/>
      <c r="E41" s="321"/>
      <c r="F41" s="321"/>
      <c r="G41" s="321"/>
      <c r="H41" s="321"/>
      <c r="I41" s="322"/>
    </row>
    <row r="42" spans="1:10" s="115" customFormat="1">
      <c r="A42" s="314"/>
      <c r="B42" s="315"/>
      <c r="C42" s="315"/>
      <c r="D42" s="315"/>
      <c r="E42" s="315"/>
      <c r="F42" s="315"/>
      <c r="G42" s="315"/>
      <c r="H42" s="315"/>
      <c r="I42" s="316"/>
    </row>
    <row r="43" spans="1:10" s="115" customFormat="1">
      <c r="A43" s="317"/>
      <c r="B43" s="318"/>
      <c r="C43" s="318"/>
      <c r="D43" s="318"/>
      <c r="E43" s="318"/>
      <c r="F43" s="318"/>
      <c r="G43" s="318"/>
      <c r="H43" s="318"/>
      <c r="I43" s="319"/>
    </row>
    <row r="44" spans="1:10">
      <c r="A44" s="320"/>
      <c r="B44" s="321"/>
      <c r="C44" s="321"/>
      <c r="D44" s="321"/>
      <c r="E44" s="321"/>
      <c r="F44" s="321"/>
      <c r="G44" s="321"/>
      <c r="H44" s="321"/>
      <c r="I44" s="322"/>
    </row>
    <row r="45" spans="1:10">
      <c r="A45" s="320"/>
      <c r="B45" s="321"/>
      <c r="C45" s="321"/>
      <c r="D45" s="321"/>
      <c r="E45" s="321"/>
      <c r="F45" s="321"/>
      <c r="G45" s="321"/>
      <c r="H45" s="321"/>
      <c r="I45" s="322"/>
    </row>
    <row r="46" spans="1:10" ht="16.5" thickBot="1">
      <c r="A46" s="329"/>
      <c r="B46" s="330"/>
      <c r="C46" s="330"/>
      <c r="D46" s="330"/>
      <c r="E46" s="330"/>
      <c r="F46" s="330"/>
      <c r="G46" s="330"/>
      <c r="H46" s="330"/>
      <c r="I46" s="331"/>
    </row>
    <row r="47" spans="1:10">
      <c r="A47" s="332"/>
      <c r="B47" s="333"/>
      <c r="C47" s="333"/>
      <c r="D47" s="333"/>
      <c r="E47" s="333"/>
      <c r="F47" s="333"/>
      <c r="G47" s="333"/>
      <c r="H47" s="333"/>
      <c r="I47" s="334"/>
    </row>
    <row r="48" spans="1:10">
      <c r="A48" s="335"/>
      <c r="B48" s="336"/>
      <c r="C48" s="336"/>
      <c r="D48" s="336"/>
      <c r="E48" s="336"/>
      <c r="F48" s="336"/>
      <c r="G48" s="336"/>
      <c r="H48" s="336"/>
      <c r="I48" s="337"/>
    </row>
    <row r="49" spans="1:9">
      <c r="A49" s="306"/>
      <c r="B49" s="307"/>
      <c r="C49" s="307"/>
      <c r="D49" s="307"/>
      <c r="E49" s="307"/>
      <c r="F49" s="307"/>
      <c r="G49" s="307"/>
      <c r="H49" s="307"/>
      <c r="I49" s="308"/>
    </row>
    <row r="50" spans="1:9">
      <c r="A50" s="306"/>
      <c r="B50" s="307"/>
      <c r="C50" s="307"/>
      <c r="D50" s="307"/>
      <c r="E50" s="307"/>
      <c r="F50" s="307"/>
      <c r="G50" s="307"/>
      <c r="H50" s="307"/>
      <c r="I50" s="308"/>
    </row>
    <row r="51" spans="1:9" ht="16.5" thickBot="1">
      <c r="A51" s="329"/>
      <c r="B51" s="330"/>
      <c r="C51" s="330"/>
      <c r="D51" s="330"/>
      <c r="E51" s="330"/>
      <c r="F51" s="330"/>
      <c r="G51" s="330"/>
      <c r="H51" s="330"/>
      <c r="I51" s="331"/>
    </row>
  </sheetData>
  <mergeCells count="80">
    <mergeCell ref="A1:I1"/>
    <mergeCell ref="A2:I2"/>
    <mergeCell ref="A3:I3"/>
    <mergeCell ref="A4:I4"/>
    <mergeCell ref="A5:I5"/>
    <mergeCell ref="D9:I9"/>
    <mergeCell ref="A6:I6"/>
    <mergeCell ref="F17:I17"/>
    <mergeCell ref="B18:D18"/>
    <mergeCell ref="D8:E8"/>
    <mergeCell ref="F8:I8"/>
    <mergeCell ref="A9:C9"/>
    <mergeCell ref="A13:C13"/>
    <mergeCell ref="D13:I13"/>
    <mergeCell ref="B15:D15"/>
    <mergeCell ref="D7:E7"/>
    <mergeCell ref="F7:I7"/>
    <mergeCell ref="A12:C12"/>
    <mergeCell ref="D12:I12"/>
    <mergeCell ref="D10:I10"/>
    <mergeCell ref="F15:I15"/>
    <mergeCell ref="D11:I11"/>
    <mergeCell ref="A21:I21"/>
    <mergeCell ref="A25:C25"/>
    <mergeCell ref="A10:C11"/>
    <mergeCell ref="A22:I22"/>
    <mergeCell ref="A23:C23"/>
    <mergeCell ref="D23:E23"/>
    <mergeCell ref="A14:I14"/>
    <mergeCell ref="B16:D16"/>
    <mergeCell ref="F16:I16"/>
    <mergeCell ref="B17:D17"/>
    <mergeCell ref="F18:I18"/>
    <mergeCell ref="F23:I23"/>
    <mergeCell ref="A26:C26"/>
    <mergeCell ref="F25:I25"/>
    <mergeCell ref="B19:D19"/>
    <mergeCell ref="F19:I19"/>
    <mergeCell ref="A20:I20"/>
    <mergeCell ref="D25:E25"/>
    <mergeCell ref="D26:E26"/>
    <mergeCell ref="F26:I26"/>
    <mergeCell ref="F27:I27"/>
    <mergeCell ref="A37:I37"/>
    <mergeCell ref="A34:I34"/>
    <mergeCell ref="A35:I35"/>
    <mergeCell ref="A36:I36"/>
    <mergeCell ref="D29:E29"/>
    <mergeCell ref="F30:I30"/>
    <mergeCell ref="A33:I33"/>
    <mergeCell ref="A28:C28"/>
    <mergeCell ref="D28:E28"/>
    <mergeCell ref="F28:I28"/>
    <mergeCell ref="A29:C29"/>
    <mergeCell ref="F29:I29"/>
    <mergeCell ref="A32:I32"/>
    <mergeCell ref="A31:C31"/>
    <mergeCell ref="A51:I51"/>
    <mergeCell ref="A49:I49"/>
    <mergeCell ref="A44:I44"/>
    <mergeCell ref="A45:I45"/>
    <mergeCell ref="A46:I46"/>
    <mergeCell ref="A47:I47"/>
    <mergeCell ref="A48:I48"/>
    <mergeCell ref="A7:C7"/>
    <mergeCell ref="A8:C8"/>
    <mergeCell ref="A50:I50"/>
    <mergeCell ref="A30:C30"/>
    <mergeCell ref="D30:E30"/>
    <mergeCell ref="D31:E31"/>
    <mergeCell ref="F31:I31"/>
    <mergeCell ref="A42:I42"/>
    <mergeCell ref="A27:C27"/>
    <mergeCell ref="A43:I43"/>
    <mergeCell ref="A41:I41"/>
    <mergeCell ref="A24:I24"/>
    <mergeCell ref="A38:I38"/>
    <mergeCell ref="A39:I39"/>
    <mergeCell ref="A40:I40"/>
    <mergeCell ref="D27:E2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scale="7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67"/>
  <sheetViews>
    <sheetView showZeros="0" view="pageBreakPreview" zoomScale="80" zoomScaleSheetLayoutView="80" workbookViewId="0">
      <selection activeCell="B34" sqref="B34"/>
    </sheetView>
  </sheetViews>
  <sheetFormatPr defaultRowHeight="11.25"/>
  <cols>
    <col min="1" max="1" width="14.42578125" style="34" bestFit="1" customWidth="1"/>
    <col min="2" max="2" width="60.28515625" style="34" bestFit="1" customWidth="1"/>
    <col min="3" max="3" width="15.85546875" style="9" bestFit="1" customWidth="1"/>
    <col min="4" max="4" width="14.28515625" style="31" bestFit="1" customWidth="1"/>
    <col min="5" max="5" width="20.5703125" style="35" bestFit="1" customWidth="1"/>
    <col min="6" max="6" width="12.7109375" style="36" bestFit="1" customWidth="1"/>
    <col min="7" max="7" width="12.7109375" style="36" customWidth="1"/>
    <col min="8" max="8" width="9.85546875" style="36" customWidth="1"/>
    <col min="9" max="9" width="11.7109375" style="11" bestFit="1" customWidth="1"/>
    <col min="10" max="10" width="10.28515625" style="28" bestFit="1" customWidth="1"/>
    <col min="11" max="16384" width="9.140625" style="28"/>
  </cols>
  <sheetData>
    <row r="1" spans="1:18">
      <c r="A1" s="438" t="s">
        <v>166</v>
      </c>
      <c r="B1" s="438"/>
      <c r="C1" s="438"/>
      <c r="D1" s="438"/>
      <c r="E1" s="438"/>
      <c r="F1" s="438"/>
      <c r="G1" s="438"/>
      <c r="H1" s="438"/>
    </row>
    <row r="2" spans="1:18">
      <c r="A2" s="438"/>
      <c r="B2" s="438"/>
      <c r="C2" s="438"/>
      <c r="D2" s="438"/>
      <c r="E2" s="438"/>
      <c r="F2" s="438"/>
      <c r="G2" s="438"/>
      <c r="H2" s="438"/>
    </row>
    <row r="3" spans="1:18" s="27" customFormat="1">
      <c r="A3" s="438"/>
      <c r="B3" s="438"/>
      <c r="C3" s="438"/>
      <c r="D3" s="438"/>
      <c r="E3" s="438"/>
      <c r="F3" s="438"/>
      <c r="G3" s="438"/>
      <c r="H3" s="438"/>
      <c r="I3" s="22"/>
    </row>
    <row r="4" spans="1:18" s="27" customFormat="1">
      <c r="A4" s="438"/>
      <c r="B4" s="438"/>
      <c r="C4" s="438"/>
      <c r="D4" s="438"/>
      <c r="E4" s="438"/>
      <c r="F4" s="438"/>
      <c r="G4" s="438"/>
      <c r="H4" s="438"/>
      <c r="I4" s="22"/>
    </row>
    <row r="5" spans="1:18" s="27" customFormat="1">
      <c r="A5" s="438"/>
      <c r="B5" s="438"/>
      <c r="C5" s="438"/>
      <c r="D5" s="438"/>
      <c r="E5" s="438"/>
      <c r="F5" s="438"/>
      <c r="G5" s="438"/>
      <c r="H5" s="438"/>
      <c r="I5" s="22"/>
    </row>
    <row r="6" spans="1:18" s="27" customFormat="1">
      <c r="A6" s="438"/>
      <c r="B6" s="438"/>
      <c r="C6" s="438"/>
      <c r="D6" s="438"/>
      <c r="E6" s="438"/>
      <c r="F6" s="438"/>
      <c r="G6" s="438"/>
      <c r="H6" s="438"/>
      <c r="I6" s="22"/>
    </row>
    <row r="7" spans="1:18">
      <c r="A7" s="437" t="s">
        <v>170</v>
      </c>
      <c r="B7" s="437"/>
      <c r="C7" s="437"/>
      <c r="D7" s="437"/>
      <c r="E7" s="437"/>
      <c r="F7" s="437"/>
      <c r="G7" s="437"/>
      <c r="H7" s="437"/>
    </row>
    <row r="8" spans="1:18">
      <c r="A8" s="439" t="e">
        <f>#REF!</f>
        <v>#REF!</v>
      </c>
      <c r="B8" s="439"/>
      <c r="C8" s="439"/>
      <c r="D8" s="439"/>
      <c r="E8" s="439"/>
      <c r="F8" s="439"/>
      <c r="G8" s="439"/>
      <c r="H8" s="439"/>
    </row>
    <row r="9" spans="1:18" s="110" customFormat="1">
      <c r="A9" s="441">
        <v>1</v>
      </c>
      <c r="B9" s="444" t="s">
        <v>34</v>
      </c>
      <c r="C9" s="442" t="s">
        <v>12</v>
      </c>
      <c r="D9" s="442"/>
      <c r="E9" s="442"/>
      <c r="F9" s="442" t="s">
        <v>2</v>
      </c>
      <c r="G9" s="443" t="s">
        <v>3</v>
      </c>
      <c r="H9" s="443"/>
      <c r="I9" s="108"/>
      <c r="J9" s="109"/>
      <c r="K9" s="109"/>
      <c r="L9" s="109"/>
      <c r="M9" s="109"/>
      <c r="N9" s="109"/>
      <c r="O9" s="109"/>
      <c r="P9" s="109"/>
      <c r="Q9" s="109"/>
      <c r="R9" s="109"/>
    </row>
    <row r="10" spans="1:18" s="27" customFormat="1">
      <c r="A10" s="441"/>
      <c r="B10" s="444"/>
      <c r="C10" s="1" t="s">
        <v>0</v>
      </c>
      <c r="D10" s="1" t="s">
        <v>7</v>
      </c>
      <c r="E10" s="77" t="s">
        <v>8</v>
      </c>
      <c r="F10" s="442"/>
      <c r="G10" s="73" t="s">
        <v>4</v>
      </c>
      <c r="H10" s="72"/>
      <c r="I10" s="22"/>
      <c r="J10" s="32"/>
      <c r="K10" s="32"/>
      <c r="L10" s="32"/>
      <c r="M10" s="32"/>
      <c r="N10" s="32"/>
      <c r="O10" s="32"/>
      <c r="P10" s="32"/>
      <c r="Q10" s="32"/>
      <c r="R10" s="32"/>
    </row>
    <row r="11" spans="1:18">
      <c r="A11" s="89" t="e">
        <f>#REF!</f>
        <v>#REF!</v>
      </c>
      <c r="B11" s="90" t="e">
        <f>#REF!</f>
        <v>#REF!</v>
      </c>
      <c r="C11" s="91" t="e">
        <f>#REF!</f>
        <v>#REF!</v>
      </c>
      <c r="D11" s="92"/>
      <c r="E11" s="93"/>
      <c r="F11" s="94"/>
      <c r="G11" s="440" t="e">
        <f>SUM(G12:G14)</f>
        <v>#REF!</v>
      </c>
      <c r="H11" s="440"/>
      <c r="J11" s="33"/>
      <c r="K11" s="33"/>
      <c r="L11" s="33"/>
      <c r="M11" s="33"/>
      <c r="N11" s="33"/>
      <c r="O11" s="33"/>
      <c r="P11" s="33"/>
      <c r="Q11" s="33"/>
      <c r="R11" s="33"/>
    </row>
    <row r="12" spans="1:18">
      <c r="A12" s="10" t="e">
        <f>A11&amp;".01"</f>
        <v>#REF!</v>
      </c>
      <c r="B12" s="10" t="s">
        <v>186</v>
      </c>
      <c r="C12" s="4" t="e">
        <f>#REF!</f>
        <v>#REF!</v>
      </c>
      <c r="D12" s="20" t="s">
        <v>9</v>
      </c>
      <c r="E12" s="78"/>
      <c r="F12" s="74" t="e">
        <f>ROUND(C12*E12,2)</f>
        <v>#REF!</v>
      </c>
      <c r="G12" s="436" t="e">
        <f>ROUND((F12)*$H$10,2)</f>
        <v>#REF!</v>
      </c>
      <c r="H12" s="436"/>
      <c r="J12" s="33"/>
      <c r="K12" s="33"/>
      <c r="L12" s="33"/>
      <c r="M12" s="33"/>
      <c r="N12" s="33"/>
      <c r="O12" s="33"/>
      <c r="P12" s="33"/>
      <c r="Q12" s="33"/>
      <c r="R12" s="33"/>
    </row>
    <row r="13" spans="1:18">
      <c r="A13" s="10" t="e">
        <f>A11&amp;".02"</f>
        <v>#REF!</v>
      </c>
      <c r="B13" s="10" t="s">
        <v>5</v>
      </c>
      <c r="C13" s="4" t="e">
        <f>20*C12</f>
        <v>#REF!</v>
      </c>
      <c r="D13" s="4" t="s">
        <v>13</v>
      </c>
      <c r="E13" s="78"/>
      <c r="F13" s="74" t="e">
        <f>ROUND(C13*E13,2)</f>
        <v>#REF!</v>
      </c>
      <c r="G13" s="436" t="e">
        <f>ROUND((F13)*$H$10,2)</f>
        <v>#REF!</v>
      </c>
      <c r="H13" s="436"/>
      <c r="J13" s="33"/>
      <c r="K13" s="33"/>
      <c r="L13" s="33"/>
      <c r="M13" s="33"/>
      <c r="N13" s="33"/>
      <c r="O13" s="33"/>
      <c r="P13" s="33"/>
      <c r="Q13" s="33"/>
      <c r="R13" s="33"/>
    </row>
    <row r="14" spans="1:18">
      <c r="A14" s="10" t="e">
        <f>A11&amp;".03"</f>
        <v>#REF!</v>
      </c>
      <c r="B14" s="10" t="s">
        <v>6</v>
      </c>
      <c r="C14" s="4" t="e">
        <f>4*C12</f>
        <v>#REF!</v>
      </c>
      <c r="D14" s="4" t="s">
        <v>13</v>
      </c>
      <c r="E14" s="78"/>
      <c r="F14" s="74" t="e">
        <f>ROUND(C14*E14,2)</f>
        <v>#REF!</v>
      </c>
      <c r="G14" s="436" t="e">
        <f>ROUND((F14)*$H$10,2)</f>
        <v>#REF!</v>
      </c>
      <c r="H14" s="436"/>
      <c r="J14" s="33"/>
      <c r="K14" s="33"/>
      <c r="L14" s="33"/>
      <c r="M14" s="33"/>
      <c r="N14" s="33"/>
      <c r="O14" s="33"/>
      <c r="P14" s="33"/>
      <c r="Q14" s="33"/>
      <c r="R14" s="33"/>
    </row>
    <row r="15" spans="1:18" s="27" customFormat="1">
      <c r="A15" s="89" t="e">
        <f>#REF!</f>
        <v>#REF!</v>
      </c>
      <c r="B15" s="90" t="e">
        <f>#REF!</f>
        <v>#REF!</v>
      </c>
      <c r="C15" s="91" t="e">
        <f>#REF!</f>
        <v>#REF!</v>
      </c>
      <c r="D15" s="92"/>
      <c r="E15" s="93"/>
      <c r="F15" s="94"/>
      <c r="G15" s="440" t="e">
        <f>SUM(G16:G18)</f>
        <v>#REF!</v>
      </c>
      <c r="H15" s="440"/>
      <c r="I15" s="22"/>
      <c r="J15" s="32"/>
      <c r="K15" s="32"/>
      <c r="L15" s="32"/>
      <c r="M15" s="32"/>
      <c r="N15" s="32"/>
      <c r="O15" s="32"/>
      <c r="P15" s="32"/>
      <c r="Q15" s="32"/>
      <c r="R15" s="32"/>
    </row>
    <row r="16" spans="1:18">
      <c r="A16" s="10" t="e">
        <f>A15&amp;".01"</f>
        <v>#REF!</v>
      </c>
      <c r="B16" s="10" t="s">
        <v>186</v>
      </c>
      <c r="C16" s="4" t="e">
        <f>#REF!</f>
        <v>#REF!</v>
      </c>
      <c r="D16" s="20" t="s">
        <v>9</v>
      </c>
      <c r="E16" s="78"/>
      <c r="F16" s="74" t="e">
        <f>ROUND(C16*E16,2)</f>
        <v>#REF!</v>
      </c>
      <c r="G16" s="436" t="e">
        <f>ROUND((F16)*$H$10,2)</f>
        <v>#REF!</v>
      </c>
      <c r="H16" s="436"/>
      <c r="J16" s="33"/>
      <c r="K16" s="33"/>
      <c r="L16" s="33"/>
      <c r="M16" s="33"/>
      <c r="N16" s="33"/>
      <c r="O16" s="33"/>
      <c r="P16" s="33"/>
      <c r="Q16" s="33"/>
      <c r="R16" s="33"/>
    </row>
    <row r="17" spans="1:18">
      <c r="A17" s="10" t="e">
        <f>A15&amp;".02"</f>
        <v>#REF!</v>
      </c>
      <c r="B17" s="10" t="s">
        <v>5</v>
      </c>
      <c r="C17" s="4" t="e">
        <f>20*C16</f>
        <v>#REF!</v>
      </c>
      <c r="D17" s="4" t="s">
        <v>13</v>
      </c>
      <c r="E17" s="78"/>
      <c r="F17" s="74" t="e">
        <f>ROUND(C17*E17,2)</f>
        <v>#REF!</v>
      </c>
      <c r="G17" s="436" t="e">
        <f>ROUND((F17)*$H$10,2)</f>
        <v>#REF!</v>
      </c>
      <c r="H17" s="436"/>
      <c r="J17" s="33"/>
      <c r="K17" s="33"/>
      <c r="L17" s="33"/>
      <c r="M17" s="33"/>
      <c r="N17" s="33"/>
      <c r="O17" s="33"/>
      <c r="P17" s="33"/>
      <c r="Q17" s="33"/>
      <c r="R17" s="33"/>
    </row>
    <row r="18" spans="1:18">
      <c r="A18" s="10" t="e">
        <f>A15&amp;".03"</f>
        <v>#REF!</v>
      </c>
      <c r="B18" s="10" t="s">
        <v>6</v>
      </c>
      <c r="C18" s="4" t="e">
        <f>4*C16</f>
        <v>#REF!</v>
      </c>
      <c r="D18" s="4" t="s">
        <v>13</v>
      </c>
      <c r="E18" s="78"/>
      <c r="F18" s="74" t="e">
        <f>ROUND(C18*E18,2)</f>
        <v>#REF!</v>
      </c>
      <c r="G18" s="436" t="e">
        <f>ROUND((F18)*$H$10,2)</f>
        <v>#REF!</v>
      </c>
      <c r="H18" s="436"/>
      <c r="J18" s="33"/>
      <c r="K18" s="33"/>
      <c r="L18" s="33"/>
      <c r="M18" s="33"/>
      <c r="N18" s="33"/>
      <c r="O18" s="33"/>
      <c r="P18" s="33"/>
      <c r="Q18" s="33"/>
      <c r="R18" s="33"/>
    </row>
    <row r="19" spans="1:18">
      <c r="A19" s="89" t="e">
        <f>#REF!</f>
        <v>#REF!</v>
      </c>
      <c r="B19" s="90" t="e">
        <f>#REF!</f>
        <v>#REF!</v>
      </c>
      <c r="C19" s="91" t="e">
        <f>#REF!</f>
        <v>#REF!</v>
      </c>
      <c r="D19" s="92"/>
      <c r="E19" s="93"/>
      <c r="F19" s="94"/>
      <c r="G19" s="440" t="e">
        <f>SUM(G20:G22)</f>
        <v>#REF!</v>
      </c>
      <c r="H19" s="440"/>
      <c r="J19" s="33"/>
      <c r="K19" s="33"/>
      <c r="L19" s="33"/>
      <c r="M19" s="33"/>
      <c r="N19" s="33"/>
      <c r="O19" s="33"/>
      <c r="P19" s="33"/>
      <c r="Q19" s="33"/>
      <c r="R19" s="33"/>
    </row>
    <row r="20" spans="1:18" s="27" customFormat="1">
      <c r="A20" s="10" t="e">
        <f>A19&amp;".01"</f>
        <v>#REF!</v>
      </c>
      <c r="B20" s="10" t="s">
        <v>186</v>
      </c>
      <c r="C20" s="4" t="e">
        <f>#REF!</f>
        <v>#REF!</v>
      </c>
      <c r="D20" s="20" t="s">
        <v>9</v>
      </c>
      <c r="E20" s="78"/>
      <c r="F20" s="74" t="e">
        <f>ROUND(C20*E20,2)</f>
        <v>#REF!</v>
      </c>
      <c r="G20" s="436" t="e">
        <f>ROUND((F20)*$H$10,2)</f>
        <v>#REF!</v>
      </c>
      <c r="H20" s="436"/>
      <c r="I20" s="2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10" t="e">
        <f>A19&amp;".02"</f>
        <v>#REF!</v>
      </c>
      <c r="B21" s="10" t="s">
        <v>5</v>
      </c>
      <c r="C21" s="4" t="e">
        <f>20*C20</f>
        <v>#REF!</v>
      </c>
      <c r="D21" s="4" t="s">
        <v>13</v>
      </c>
      <c r="E21" s="78"/>
      <c r="F21" s="74" t="e">
        <f>ROUND(C21*E21,2)</f>
        <v>#REF!</v>
      </c>
      <c r="G21" s="436" t="e">
        <f>ROUND((F21)*$H$10,2)</f>
        <v>#REF!</v>
      </c>
      <c r="H21" s="436"/>
      <c r="J21" s="33"/>
      <c r="K21" s="33"/>
      <c r="L21" s="33"/>
      <c r="M21" s="33"/>
      <c r="N21" s="33"/>
      <c r="O21" s="33"/>
      <c r="P21" s="33"/>
      <c r="Q21" s="33"/>
      <c r="R21" s="33"/>
    </row>
    <row r="22" spans="1:18">
      <c r="A22" s="10" t="e">
        <f>A19&amp;".03"</f>
        <v>#REF!</v>
      </c>
      <c r="B22" s="10" t="s">
        <v>6</v>
      </c>
      <c r="C22" s="4" t="e">
        <f>4*C20</f>
        <v>#REF!</v>
      </c>
      <c r="D22" s="4" t="s">
        <v>13</v>
      </c>
      <c r="E22" s="78"/>
      <c r="F22" s="74" t="e">
        <f>ROUND(C22*E22,2)</f>
        <v>#REF!</v>
      </c>
      <c r="G22" s="436" t="e">
        <f>ROUND((F22)*$H$10,2)</f>
        <v>#REF!</v>
      </c>
      <c r="H22" s="436"/>
      <c r="J22" s="33"/>
      <c r="K22" s="33"/>
      <c r="L22" s="33"/>
      <c r="M22" s="33"/>
      <c r="N22" s="33"/>
      <c r="O22" s="33"/>
      <c r="P22" s="33"/>
      <c r="Q22" s="33"/>
      <c r="R22" s="33"/>
    </row>
    <row r="23" spans="1:18">
      <c r="A23" s="89" t="e">
        <f>#REF!</f>
        <v>#REF!</v>
      </c>
      <c r="B23" s="90" t="e">
        <f>#REF!</f>
        <v>#REF!</v>
      </c>
      <c r="C23" s="91" t="e">
        <f>#REF!</f>
        <v>#REF!</v>
      </c>
      <c r="D23" s="92"/>
      <c r="E23" s="93"/>
      <c r="F23" s="94"/>
      <c r="G23" s="440" t="e">
        <f>SUM(G24:G26)</f>
        <v>#REF!</v>
      </c>
      <c r="H23" s="440"/>
      <c r="J23" s="33"/>
      <c r="K23" s="33"/>
      <c r="L23" s="33"/>
      <c r="M23" s="33"/>
      <c r="N23" s="33"/>
      <c r="O23" s="33"/>
      <c r="P23" s="33"/>
      <c r="Q23" s="33"/>
      <c r="R23" s="33"/>
    </row>
    <row r="24" spans="1:18">
      <c r="A24" s="10" t="e">
        <f>A23&amp;".01"</f>
        <v>#REF!</v>
      </c>
      <c r="B24" s="10" t="s">
        <v>186</v>
      </c>
      <c r="C24" s="4" t="e">
        <f>#REF!</f>
        <v>#REF!</v>
      </c>
      <c r="D24" s="20" t="s">
        <v>9</v>
      </c>
      <c r="E24" s="78"/>
      <c r="F24" s="74" t="e">
        <f>ROUND(C24*E24,2)</f>
        <v>#REF!</v>
      </c>
      <c r="G24" s="436" t="e">
        <f>ROUND((F24)*$H$10,2)</f>
        <v>#REF!</v>
      </c>
      <c r="H24" s="436"/>
      <c r="J24" s="33"/>
      <c r="K24" s="33"/>
      <c r="L24" s="33"/>
      <c r="M24" s="33"/>
      <c r="N24" s="33"/>
      <c r="O24" s="33"/>
      <c r="P24" s="33"/>
      <c r="Q24" s="33"/>
      <c r="R24" s="33"/>
    </row>
    <row r="25" spans="1:18" s="27" customFormat="1">
      <c r="A25" s="10" t="e">
        <f>A23&amp;".02"</f>
        <v>#REF!</v>
      </c>
      <c r="B25" s="10" t="s">
        <v>5</v>
      </c>
      <c r="C25" s="4" t="e">
        <f>20*C24</f>
        <v>#REF!</v>
      </c>
      <c r="D25" s="4" t="s">
        <v>13</v>
      </c>
      <c r="E25" s="78"/>
      <c r="F25" s="74" t="e">
        <f>ROUND(C25*E25,2)</f>
        <v>#REF!</v>
      </c>
      <c r="G25" s="436" t="e">
        <f>ROUND((F25)*$H$10,2)</f>
        <v>#REF!</v>
      </c>
      <c r="H25" s="436"/>
      <c r="I25" s="22"/>
      <c r="J25" s="32"/>
      <c r="K25" s="32"/>
      <c r="L25" s="32"/>
      <c r="M25" s="32"/>
      <c r="N25" s="32"/>
      <c r="O25" s="32"/>
      <c r="P25" s="32"/>
      <c r="Q25" s="32"/>
      <c r="R25" s="32"/>
    </row>
    <row r="26" spans="1:18">
      <c r="A26" s="10" t="e">
        <f>A23&amp;".03"</f>
        <v>#REF!</v>
      </c>
      <c r="B26" s="10" t="s">
        <v>6</v>
      </c>
      <c r="C26" s="4" t="e">
        <f>4*C24</f>
        <v>#REF!</v>
      </c>
      <c r="D26" s="4" t="s">
        <v>13</v>
      </c>
      <c r="E26" s="78"/>
      <c r="F26" s="74" t="e">
        <f>ROUND(C26*E26,2)</f>
        <v>#REF!</v>
      </c>
      <c r="G26" s="436" t="e">
        <f>ROUND((F26)*$H$10,2)</f>
        <v>#REF!</v>
      </c>
      <c r="H26" s="436"/>
      <c r="J26" s="33"/>
      <c r="K26" s="33"/>
      <c r="L26" s="33"/>
      <c r="M26" s="33"/>
      <c r="N26" s="33"/>
      <c r="O26" s="33"/>
      <c r="P26" s="33"/>
      <c r="Q26" s="33"/>
      <c r="R26" s="33"/>
    </row>
    <row r="27" spans="1:18">
      <c r="A27" s="89" t="e">
        <f>#REF!</f>
        <v>#REF!</v>
      </c>
      <c r="B27" s="90" t="e">
        <f>#REF!</f>
        <v>#REF!</v>
      </c>
      <c r="C27" s="91" t="e">
        <f>#REF!</f>
        <v>#REF!</v>
      </c>
      <c r="D27" s="92"/>
      <c r="E27" s="93"/>
      <c r="F27" s="94"/>
      <c r="G27" s="440" t="e">
        <f>SUM(G28:G30)</f>
        <v>#REF!</v>
      </c>
      <c r="H27" s="440"/>
      <c r="J27" s="33"/>
      <c r="K27" s="33"/>
      <c r="L27" s="33"/>
      <c r="M27" s="33"/>
      <c r="N27" s="33"/>
      <c r="O27" s="33"/>
      <c r="P27" s="33"/>
      <c r="Q27" s="33"/>
      <c r="R27" s="33"/>
    </row>
    <row r="28" spans="1:18">
      <c r="A28" s="10" t="e">
        <f>A27&amp;".01"</f>
        <v>#REF!</v>
      </c>
      <c r="B28" s="10" t="s">
        <v>186</v>
      </c>
      <c r="C28" s="4" t="e">
        <f>#REF!</f>
        <v>#REF!</v>
      </c>
      <c r="D28" s="20" t="s">
        <v>9</v>
      </c>
      <c r="E28" s="78"/>
      <c r="F28" s="74" t="e">
        <f>ROUND(C28*E28,2)</f>
        <v>#REF!</v>
      </c>
      <c r="G28" s="436" t="e">
        <f>ROUND((F28)*$H$10,2)</f>
        <v>#REF!</v>
      </c>
      <c r="H28" s="436"/>
      <c r="J28" s="33"/>
      <c r="K28" s="33"/>
      <c r="L28" s="33"/>
      <c r="M28" s="33"/>
      <c r="N28" s="33"/>
      <c r="O28" s="33"/>
      <c r="P28" s="33"/>
      <c r="Q28" s="33"/>
      <c r="R28" s="33"/>
    </row>
    <row r="29" spans="1:18">
      <c r="A29" s="10" t="e">
        <f>A27&amp;".02"</f>
        <v>#REF!</v>
      </c>
      <c r="B29" s="10" t="s">
        <v>5</v>
      </c>
      <c r="C29" s="4" t="e">
        <f>20*C28</f>
        <v>#REF!</v>
      </c>
      <c r="D29" s="4" t="s">
        <v>13</v>
      </c>
      <c r="E29" s="78"/>
      <c r="F29" s="74" t="e">
        <f>ROUND(C29*E29,2)</f>
        <v>#REF!</v>
      </c>
      <c r="G29" s="436" t="e">
        <f>ROUND((F29)*$H$10,2)</f>
        <v>#REF!</v>
      </c>
      <c r="H29" s="436"/>
      <c r="J29" s="33"/>
      <c r="K29" s="33"/>
      <c r="L29" s="33"/>
      <c r="M29" s="33"/>
      <c r="N29" s="33"/>
      <c r="O29" s="33"/>
      <c r="P29" s="33"/>
      <c r="Q29" s="33"/>
      <c r="R29" s="33"/>
    </row>
    <row r="30" spans="1:18" s="27" customFormat="1">
      <c r="A30" s="10" t="e">
        <f>A27&amp;".03"</f>
        <v>#REF!</v>
      </c>
      <c r="B30" s="10" t="s">
        <v>6</v>
      </c>
      <c r="C30" s="4" t="e">
        <f>4*C28</f>
        <v>#REF!</v>
      </c>
      <c r="D30" s="4" t="s">
        <v>13</v>
      </c>
      <c r="E30" s="78"/>
      <c r="F30" s="74" t="e">
        <f>ROUND(C30*E30,2)</f>
        <v>#REF!</v>
      </c>
      <c r="G30" s="436" t="e">
        <f>ROUND((F30)*$H$10,2)</f>
        <v>#REF!</v>
      </c>
      <c r="H30" s="436"/>
      <c r="I30" s="22"/>
      <c r="J30" s="32"/>
      <c r="K30" s="32"/>
      <c r="L30" s="32"/>
      <c r="M30" s="32"/>
      <c r="N30" s="32"/>
      <c r="O30" s="32"/>
      <c r="P30" s="32"/>
      <c r="Q30" s="32"/>
      <c r="R30" s="32"/>
    </row>
    <row r="31" spans="1:18">
      <c r="A31" s="89" t="e">
        <f>#REF!</f>
        <v>#REF!</v>
      </c>
      <c r="B31" s="90" t="e">
        <f>#REF!</f>
        <v>#REF!</v>
      </c>
      <c r="C31" s="91" t="e">
        <f>#REF!</f>
        <v>#REF!</v>
      </c>
      <c r="D31" s="92"/>
      <c r="E31" s="93"/>
      <c r="F31" s="94"/>
      <c r="G31" s="440" t="e">
        <f>SUM(G32:G34)</f>
        <v>#REF!</v>
      </c>
      <c r="H31" s="440"/>
      <c r="J31" s="33"/>
      <c r="K31" s="33"/>
      <c r="L31" s="33"/>
      <c r="M31" s="33"/>
      <c r="N31" s="33"/>
      <c r="O31" s="33"/>
      <c r="P31" s="33"/>
      <c r="Q31" s="33"/>
      <c r="R31" s="33"/>
    </row>
    <row r="32" spans="1:18">
      <c r="A32" s="10" t="e">
        <f>A31&amp;".01"</f>
        <v>#REF!</v>
      </c>
      <c r="B32" s="10" t="s">
        <v>186</v>
      </c>
      <c r="C32" s="4" t="e">
        <f>#REF!</f>
        <v>#REF!</v>
      </c>
      <c r="D32" s="20" t="s">
        <v>9</v>
      </c>
      <c r="E32" s="78"/>
      <c r="F32" s="74" t="e">
        <f>ROUND(C32*E32,2)</f>
        <v>#REF!</v>
      </c>
      <c r="G32" s="436" t="e">
        <f>ROUND((F32)*$H$10,2)</f>
        <v>#REF!</v>
      </c>
      <c r="H32" s="436"/>
      <c r="J32" s="33"/>
      <c r="K32" s="33"/>
      <c r="L32" s="33"/>
      <c r="M32" s="33"/>
      <c r="N32" s="33"/>
      <c r="O32" s="33"/>
      <c r="P32" s="33"/>
      <c r="Q32" s="33"/>
      <c r="R32" s="33"/>
    </row>
    <row r="33" spans="1:18">
      <c r="A33" s="10" t="e">
        <f>A31&amp;".02"</f>
        <v>#REF!</v>
      </c>
      <c r="B33" s="10" t="s">
        <v>5</v>
      </c>
      <c r="C33" s="4" t="e">
        <f>20*C32</f>
        <v>#REF!</v>
      </c>
      <c r="D33" s="4" t="s">
        <v>13</v>
      </c>
      <c r="E33" s="78"/>
      <c r="F33" s="74" t="e">
        <f>ROUND(C33*E33,2)</f>
        <v>#REF!</v>
      </c>
      <c r="G33" s="436" t="e">
        <f>ROUND((F33)*$H$10,2)</f>
        <v>#REF!</v>
      </c>
      <c r="H33" s="436"/>
      <c r="J33" s="33"/>
      <c r="K33" s="33"/>
      <c r="L33" s="33"/>
      <c r="M33" s="33"/>
      <c r="N33" s="33"/>
      <c r="O33" s="33"/>
      <c r="P33" s="33"/>
      <c r="Q33" s="33"/>
      <c r="R33" s="33"/>
    </row>
    <row r="34" spans="1:18">
      <c r="A34" s="10" t="e">
        <f>A31&amp;".03"</f>
        <v>#REF!</v>
      </c>
      <c r="B34" s="10" t="s">
        <v>6</v>
      </c>
      <c r="C34" s="4" t="e">
        <f>4*C32</f>
        <v>#REF!</v>
      </c>
      <c r="D34" s="4" t="s">
        <v>13</v>
      </c>
      <c r="E34" s="78"/>
      <c r="F34" s="74" t="e">
        <f>ROUND(C34*E34,2)</f>
        <v>#REF!</v>
      </c>
      <c r="G34" s="436" t="e">
        <f>ROUND((F34)*$H$10,2)</f>
        <v>#REF!</v>
      </c>
      <c r="H34" s="436"/>
      <c r="J34" s="33"/>
      <c r="K34" s="33"/>
      <c r="L34" s="33"/>
      <c r="M34" s="33"/>
      <c r="N34" s="33"/>
      <c r="O34" s="33"/>
      <c r="P34" s="33"/>
      <c r="Q34" s="33"/>
      <c r="R34" s="33"/>
    </row>
    <row r="35" spans="1:18" s="27" customFormat="1">
      <c r="A35" s="89" t="e">
        <f>#REF!</f>
        <v>#REF!</v>
      </c>
      <c r="B35" s="90" t="e">
        <f>#REF!</f>
        <v>#REF!</v>
      </c>
      <c r="C35" s="91" t="e">
        <f>#REF!</f>
        <v>#REF!</v>
      </c>
      <c r="D35" s="92"/>
      <c r="E35" s="93"/>
      <c r="F35" s="94"/>
      <c r="G35" s="440" t="e">
        <f>SUM(G36:G38)</f>
        <v>#REF!</v>
      </c>
      <c r="H35" s="440"/>
      <c r="I35" s="22"/>
      <c r="J35" s="32"/>
      <c r="K35" s="32"/>
      <c r="L35" s="32"/>
      <c r="M35" s="32"/>
      <c r="N35" s="32"/>
      <c r="O35" s="32"/>
      <c r="P35" s="32"/>
      <c r="Q35" s="32"/>
      <c r="R35" s="32"/>
    </row>
    <row r="36" spans="1:18">
      <c r="A36" s="10" t="e">
        <f>A35&amp;".01"</f>
        <v>#REF!</v>
      </c>
      <c r="B36" s="10" t="s">
        <v>186</v>
      </c>
      <c r="C36" s="4" t="e">
        <f>#REF!</f>
        <v>#REF!</v>
      </c>
      <c r="D36" s="20" t="s">
        <v>9</v>
      </c>
      <c r="E36" s="78"/>
      <c r="F36" s="74" t="e">
        <f>ROUND(C36*E36,2)</f>
        <v>#REF!</v>
      </c>
      <c r="G36" s="436" t="e">
        <f>ROUND((F36)*$H$10,2)</f>
        <v>#REF!</v>
      </c>
      <c r="H36" s="436"/>
      <c r="J36" s="33"/>
      <c r="K36" s="33"/>
      <c r="L36" s="33"/>
      <c r="M36" s="33"/>
      <c r="N36" s="33"/>
      <c r="O36" s="33"/>
      <c r="P36" s="33"/>
      <c r="Q36" s="33"/>
      <c r="R36" s="33"/>
    </row>
    <row r="37" spans="1:18">
      <c r="A37" s="10" t="e">
        <f>A35&amp;".02"</f>
        <v>#REF!</v>
      </c>
      <c r="B37" s="10" t="s">
        <v>5</v>
      </c>
      <c r="C37" s="4" t="e">
        <f>20*C36</f>
        <v>#REF!</v>
      </c>
      <c r="D37" s="4" t="s">
        <v>13</v>
      </c>
      <c r="E37" s="78"/>
      <c r="F37" s="74" t="e">
        <f>ROUND(C37*E37,2)</f>
        <v>#REF!</v>
      </c>
      <c r="G37" s="436" t="e">
        <f>ROUND((F37)*$H$10,2)</f>
        <v>#REF!</v>
      </c>
      <c r="H37" s="436"/>
      <c r="J37" s="33"/>
      <c r="K37" s="33"/>
      <c r="L37" s="33"/>
      <c r="M37" s="33"/>
      <c r="N37" s="33"/>
      <c r="O37" s="33"/>
      <c r="P37" s="33"/>
      <c r="Q37" s="33"/>
      <c r="R37" s="33"/>
    </row>
    <row r="38" spans="1:18">
      <c r="A38" s="10" t="e">
        <f>A35&amp;".03"</f>
        <v>#REF!</v>
      </c>
      <c r="B38" s="10" t="s">
        <v>6</v>
      </c>
      <c r="C38" s="4" t="e">
        <f>4*C36</f>
        <v>#REF!</v>
      </c>
      <c r="D38" s="4" t="s">
        <v>13</v>
      </c>
      <c r="E38" s="78"/>
      <c r="F38" s="74" t="e">
        <f>ROUND(C38*E38,2)</f>
        <v>#REF!</v>
      </c>
      <c r="G38" s="436" t="e">
        <f>ROUND((F38)*$H$10,2)</f>
        <v>#REF!</v>
      </c>
      <c r="H38" s="436"/>
      <c r="J38" s="33"/>
      <c r="K38" s="33"/>
      <c r="L38" s="33"/>
      <c r="M38" s="33"/>
      <c r="N38" s="33"/>
      <c r="O38" s="33"/>
      <c r="P38" s="33"/>
      <c r="Q38" s="33"/>
      <c r="R38" s="33"/>
    </row>
    <row r="39" spans="1:18">
      <c r="A39" s="75" t="s">
        <v>31</v>
      </c>
      <c r="B39" s="6"/>
      <c r="C39" s="6"/>
      <c r="D39" s="76"/>
      <c r="E39" s="79"/>
      <c r="F39" s="76"/>
      <c r="G39" s="447" t="e">
        <f>G11+G15+G19+G23+G27+G31+G35</f>
        <v>#REF!</v>
      </c>
      <c r="H39" s="447"/>
      <c r="J39" s="33"/>
      <c r="K39" s="33"/>
      <c r="L39" s="33"/>
      <c r="M39" s="33"/>
      <c r="N39" s="33"/>
      <c r="O39" s="33"/>
      <c r="P39" s="33"/>
      <c r="Q39" s="33"/>
      <c r="R39" s="33"/>
    </row>
    <row r="40" spans="1:18" s="27" customFormat="1">
      <c r="A40" s="10"/>
      <c r="B40" s="23" t="s">
        <v>37</v>
      </c>
      <c r="C40" s="83" t="e">
        <f>SUM(C11,C15,C19,C23,C27,C31,C35)</f>
        <v>#REF!</v>
      </c>
      <c r="D40" s="24" t="e">
        <f>SUM(C12,C16,C20,C24,C28,C32,C36)</f>
        <v>#REF!</v>
      </c>
      <c r="E40" s="80" t="s">
        <v>29</v>
      </c>
      <c r="F40" s="25" t="e">
        <f>C12</f>
        <v>#REF!</v>
      </c>
      <c r="G40" s="17" t="s">
        <v>16</v>
      </c>
      <c r="H40" s="26"/>
      <c r="I40" s="22"/>
      <c r="J40" s="32"/>
      <c r="K40" s="32"/>
      <c r="L40" s="32"/>
      <c r="M40" s="32"/>
      <c r="N40" s="32"/>
      <c r="O40" s="32"/>
      <c r="P40" s="32"/>
      <c r="Q40" s="32"/>
      <c r="R40" s="32"/>
    </row>
    <row r="41" spans="1:18">
      <c r="A41" s="3">
        <v>2</v>
      </c>
      <c r="B41" s="15" t="s">
        <v>35</v>
      </c>
      <c r="C41" s="16" t="s">
        <v>0</v>
      </c>
      <c r="D41" s="13" t="s">
        <v>7</v>
      </c>
      <c r="E41" s="81" t="s">
        <v>10</v>
      </c>
      <c r="F41" s="19" t="s">
        <v>16</v>
      </c>
      <c r="G41" s="446" t="s">
        <v>3</v>
      </c>
      <c r="H41" s="446"/>
      <c r="J41" s="33"/>
      <c r="K41" s="33"/>
      <c r="L41" s="33"/>
      <c r="M41" s="33"/>
      <c r="N41" s="33"/>
      <c r="O41" s="33"/>
      <c r="P41" s="33"/>
      <c r="Q41" s="33"/>
      <c r="R41" s="33"/>
    </row>
    <row r="42" spans="1:18">
      <c r="A42" s="2" t="s">
        <v>1</v>
      </c>
      <c r="B42" s="10" t="s">
        <v>27</v>
      </c>
      <c r="C42" s="12" t="e">
        <f>F40*6</f>
        <v>#REF!</v>
      </c>
      <c r="D42" s="5" t="s">
        <v>13</v>
      </c>
      <c r="E42" s="95"/>
      <c r="F42" s="18">
        <f>$H$40</f>
        <v>0</v>
      </c>
      <c r="G42" s="445" t="e">
        <f>ROUND(C42*E42*(1+F42),2)</f>
        <v>#REF!</v>
      </c>
      <c r="H42" s="445"/>
      <c r="J42" s="33"/>
      <c r="K42" s="33"/>
      <c r="L42" s="33"/>
      <c r="M42" s="33"/>
      <c r="N42" s="33"/>
      <c r="O42" s="33"/>
      <c r="P42" s="33"/>
      <c r="Q42" s="33"/>
      <c r="R42" s="33"/>
    </row>
    <row r="43" spans="1:18">
      <c r="A43" s="89" t="s">
        <v>32</v>
      </c>
      <c r="B43" s="90"/>
      <c r="C43" s="91"/>
      <c r="D43" s="92"/>
      <c r="E43" s="93"/>
      <c r="F43" s="94"/>
      <c r="G43" s="440" t="e">
        <f>G42</f>
        <v>#REF!</v>
      </c>
      <c r="H43" s="440"/>
      <c r="J43" s="33"/>
      <c r="K43" s="33"/>
      <c r="L43" s="33"/>
      <c r="M43" s="33"/>
      <c r="N43" s="33"/>
      <c r="O43" s="33"/>
      <c r="P43" s="33"/>
      <c r="Q43" s="33"/>
      <c r="R43" s="33"/>
    </row>
    <row r="44" spans="1:18">
      <c r="A44" s="101" t="s">
        <v>40</v>
      </c>
      <c r="B44" s="90" t="s">
        <v>11</v>
      </c>
      <c r="C44" s="102" t="s">
        <v>0</v>
      </c>
      <c r="D44" s="103" t="s">
        <v>7</v>
      </c>
      <c r="E44" s="104" t="s">
        <v>10</v>
      </c>
      <c r="F44" s="105" t="s">
        <v>16</v>
      </c>
      <c r="G44" s="440" t="s">
        <v>3</v>
      </c>
      <c r="H44" s="440"/>
      <c r="J44" s="33"/>
      <c r="K44" s="33"/>
      <c r="L44" s="33"/>
      <c r="M44" s="33"/>
      <c r="N44" s="33"/>
      <c r="O44" s="33"/>
      <c r="P44" s="33"/>
      <c r="Q44" s="33"/>
      <c r="R44" s="33"/>
    </row>
    <row r="45" spans="1:18" s="27" customFormat="1" ht="22.5">
      <c r="A45" s="2" t="s">
        <v>14</v>
      </c>
      <c r="B45" s="14" t="s">
        <v>38</v>
      </c>
      <c r="C45" s="12">
        <v>1</v>
      </c>
      <c r="D45" s="5" t="s">
        <v>36</v>
      </c>
      <c r="E45" s="95"/>
      <c r="F45" s="18">
        <f>$H$40</f>
        <v>0</v>
      </c>
      <c r="G45" s="445">
        <f>ROUND(C45*E45*(1+F45),2)</f>
        <v>0</v>
      </c>
      <c r="H45" s="445"/>
      <c r="I45" s="22"/>
      <c r="J45" s="32"/>
      <c r="K45" s="32"/>
      <c r="L45" s="32"/>
      <c r="M45" s="32"/>
      <c r="N45" s="32"/>
      <c r="O45" s="32"/>
      <c r="P45" s="32"/>
      <c r="Q45" s="32"/>
      <c r="R45" s="32"/>
    </row>
    <row r="46" spans="1:18" ht="22.5">
      <c r="A46" s="2" t="s">
        <v>15</v>
      </c>
      <c r="B46" s="14" t="s">
        <v>39</v>
      </c>
      <c r="C46" s="12">
        <v>1</v>
      </c>
      <c r="D46" s="5" t="s">
        <v>36</v>
      </c>
      <c r="E46" s="95"/>
      <c r="F46" s="18">
        <f>$H$40</f>
        <v>0</v>
      </c>
      <c r="G46" s="445">
        <f>ROUND(C46*E46*(1+F46),2)</f>
        <v>0</v>
      </c>
      <c r="H46" s="445"/>
      <c r="J46" s="33"/>
      <c r="K46" s="33"/>
      <c r="L46" s="33"/>
      <c r="M46" s="33"/>
      <c r="N46" s="33"/>
      <c r="O46" s="33"/>
      <c r="P46" s="33"/>
      <c r="Q46" s="33"/>
      <c r="R46" s="33"/>
    </row>
    <row r="47" spans="1:18">
      <c r="A47" s="89" t="s">
        <v>33</v>
      </c>
      <c r="B47" s="90"/>
      <c r="C47" s="91"/>
      <c r="D47" s="92"/>
      <c r="E47" s="93"/>
      <c r="F47" s="94"/>
      <c r="G47" s="440">
        <f>SUM(G45:H46)</f>
        <v>0</v>
      </c>
      <c r="H47" s="440"/>
      <c r="J47" s="33"/>
      <c r="K47" s="33"/>
      <c r="L47" s="33"/>
      <c r="M47" s="33"/>
      <c r="N47" s="33"/>
      <c r="O47" s="33"/>
      <c r="P47" s="33"/>
      <c r="Q47" s="33"/>
      <c r="R47" s="33"/>
    </row>
    <row r="48" spans="1:18">
      <c r="A48" s="3" t="e">
        <f>#REF!</f>
        <v>#REF!</v>
      </c>
      <c r="B48" s="15" t="s">
        <v>23</v>
      </c>
      <c r="C48" s="16" t="s">
        <v>0</v>
      </c>
      <c r="D48" s="13" t="s">
        <v>7</v>
      </c>
      <c r="E48" s="81" t="s">
        <v>10</v>
      </c>
      <c r="F48" s="19" t="s">
        <v>16</v>
      </c>
      <c r="G48" s="446" t="s">
        <v>3</v>
      </c>
      <c r="H48" s="446"/>
      <c r="J48" s="33"/>
      <c r="K48" s="33"/>
      <c r="L48" s="33"/>
      <c r="M48" s="33"/>
      <c r="N48" s="33"/>
      <c r="O48" s="33"/>
      <c r="P48" s="33"/>
      <c r="Q48" s="33"/>
      <c r="R48" s="33"/>
    </row>
    <row r="49" spans="1:18">
      <c r="A49" s="3" t="e">
        <f>#REF!</f>
        <v>#REF!</v>
      </c>
      <c r="B49" s="3" t="s">
        <v>25</v>
      </c>
      <c r="C49" s="16"/>
      <c r="D49" s="16"/>
      <c r="E49" s="81"/>
      <c r="F49" s="19"/>
      <c r="G49" s="447" t="e">
        <f>SUM(G50:H55)</f>
        <v>#REF!</v>
      </c>
      <c r="H49" s="447"/>
      <c r="J49" s="33"/>
      <c r="K49" s="33"/>
      <c r="L49" s="33"/>
      <c r="M49" s="33"/>
      <c r="N49" s="33"/>
      <c r="O49" s="33"/>
      <c r="P49" s="33"/>
      <c r="Q49" s="33"/>
      <c r="R49" s="33"/>
    </row>
    <row r="50" spans="1:18" s="27" customFormat="1">
      <c r="A50" s="3" t="e">
        <f>#REF!</f>
        <v>#REF!</v>
      </c>
      <c r="B50" s="3" t="e">
        <f>#REF!</f>
        <v>#REF!</v>
      </c>
      <c r="C50" s="21" t="e">
        <f>#REF!</f>
        <v>#REF!</v>
      </c>
      <c r="D50" s="21"/>
      <c r="E50" s="82"/>
      <c r="F50" s="19"/>
      <c r="G50" s="447"/>
      <c r="H50" s="447"/>
      <c r="I50" s="22"/>
      <c r="J50" s="32"/>
      <c r="K50" s="32"/>
      <c r="L50" s="32"/>
      <c r="M50" s="32"/>
      <c r="N50" s="32"/>
      <c r="O50" s="32"/>
      <c r="P50" s="32"/>
      <c r="Q50" s="32"/>
      <c r="R50" s="32"/>
    </row>
    <row r="51" spans="1:18">
      <c r="A51" s="2" t="e">
        <f>#REF!</f>
        <v>#REF!</v>
      </c>
      <c r="B51" s="2" t="e">
        <f>#REF!</f>
        <v>#REF!</v>
      </c>
      <c r="C51" s="20" t="e">
        <f>$F$40</f>
        <v>#REF!</v>
      </c>
      <c r="D51" s="20" t="e">
        <f>#REF!</f>
        <v>#REF!</v>
      </c>
      <c r="E51" s="29"/>
      <c r="F51" s="18">
        <f>$H$40</f>
        <v>0</v>
      </c>
      <c r="G51" s="445" t="e">
        <f>ROUND(C51*E51*(1+F51),2)</f>
        <v>#REF!</v>
      </c>
      <c r="H51" s="445"/>
      <c r="J51" s="33"/>
      <c r="K51" s="33"/>
      <c r="L51" s="33"/>
      <c r="M51" s="33"/>
      <c r="N51" s="33"/>
      <c r="O51" s="33"/>
      <c r="P51" s="33"/>
      <c r="Q51" s="33"/>
      <c r="R51" s="33"/>
    </row>
    <row r="52" spans="1:18" s="27" customFormat="1">
      <c r="A52" s="3" t="e">
        <f>#REF!</f>
        <v>#REF!</v>
      </c>
      <c r="B52" s="3" t="e">
        <f>#REF!</f>
        <v>#REF!</v>
      </c>
      <c r="C52" s="21"/>
      <c r="D52" s="21"/>
      <c r="E52" s="82"/>
      <c r="F52" s="18"/>
      <c r="G52" s="447"/>
      <c r="H52" s="447"/>
      <c r="I52" s="22"/>
      <c r="J52" s="32"/>
      <c r="K52" s="32"/>
      <c r="L52" s="32"/>
      <c r="M52" s="32"/>
      <c r="N52" s="32"/>
      <c r="O52" s="32"/>
      <c r="P52" s="32"/>
      <c r="Q52" s="32"/>
      <c r="R52" s="32"/>
    </row>
    <row r="53" spans="1:18">
      <c r="A53" s="2" t="e">
        <f>#REF!</f>
        <v>#REF!</v>
      </c>
      <c r="B53" s="2" t="e">
        <f>#REF!</f>
        <v>#REF!</v>
      </c>
      <c r="C53" s="20" t="e">
        <f>$F$40</f>
        <v>#REF!</v>
      </c>
      <c r="D53" s="20" t="e">
        <f>#REF!</f>
        <v>#REF!</v>
      </c>
      <c r="E53" s="29"/>
      <c r="F53" s="18">
        <f>$H$40</f>
        <v>0</v>
      </c>
      <c r="G53" s="445" t="e">
        <f t="shared" ref="G53:G65" si="0">ROUND(C53*E53*(1+F53),2)</f>
        <v>#REF!</v>
      </c>
      <c r="H53" s="445"/>
      <c r="J53" s="33"/>
      <c r="K53" s="33"/>
      <c r="L53" s="33"/>
      <c r="M53" s="33"/>
      <c r="N53" s="33"/>
      <c r="O53" s="33"/>
      <c r="P53" s="33"/>
      <c r="Q53" s="33"/>
      <c r="R53" s="33"/>
    </row>
    <row r="54" spans="1:18">
      <c r="A54" s="2" t="e">
        <f>#REF!</f>
        <v>#REF!</v>
      </c>
      <c r="B54" s="2" t="e">
        <f>#REF!</f>
        <v>#REF!</v>
      </c>
      <c r="C54" s="20" t="e">
        <f>$F$40</f>
        <v>#REF!</v>
      </c>
      <c r="D54" s="20" t="e">
        <f>#REF!</f>
        <v>#REF!</v>
      </c>
      <c r="E54" s="29"/>
      <c r="F54" s="18">
        <f>$H$40</f>
        <v>0</v>
      </c>
      <c r="G54" s="445" t="e">
        <f>ROUND(C54*E54*(1+F54),2)</f>
        <v>#REF!</v>
      </c>
      <c r="H54" s="445"/>
      <c r="J54" s="33"/>
      <c r="K54" s="33"/>
      <c r="L54" s="33"/>
      <c r="M54" s="33"/>
      <c r="N54" s="33"/>
      <c r="O54" s="33"/>
      <c r="P54" s="33"/>
      <c r="Q54" s="33"/>
      <c r="R54" s="33"/>
    </row>
    <row r="55" spans="1:18">
      <c r="A55" s="38" t="s">
        <v>89</v>
      </c>
      <c r="B55" s="14" t="s">
        <v>171</v>
      </c>
      <c r="C55" s="20">
        <v>6</v>
      </c>
      <c r="D55" s="20" t="s">
        <v>41</v>
      </c>
      <c r="E55" s="29"/>
      <c r="F55" s="18">
        <f>$H$40</f>
        <v>0</v>
      </c>
      <c r="G55" s="445">
        <f>ROUND(C55*E55*(1+F55),2)</f>
        <v>0</v>
      </c>
      <c r="H55" s="445"/>
      <c r="J55" s="33"/>
      <c r="K55" s="33"/>
      <c r="L55" s="33"/>
      <c r="M55" s="33"/>
      <c r="N55" s="33"/>
      <c r="O55" s="33"/>
      <c r="P55" s="33"/>
      <c r="Q55" s="33"/>
      <c r="R55" s="33"/>
    </row>
    <row r="56" spans="1:18">
      <c r="A56" s="3" t="e">
        <f>#REF!</f>
        <v>#REF!</v>
      </c>
      <c r="B56" s="3" t="e">
        <f>#REF!</f>
        <v>#REF!</v>
      </c>
      <c r="C56" s="21"/>
      <c r="D56" s="21"/>
      <c r="E56" s="82"/>
      <c r="F56" s="19"/>
      <c r="G56" s="447" t="e">
        <f>SUM(G57:H57)</f>
        <v>#REF!</v>
      </c>
      <c r="H56" s="447"/>
      <c r="J56" s="33"/>
      <c r="K56" s="33"/>
      <c r="L56" s="33"/>
      <c r="M56" s="33"/>
      <c r="N56" s="33"/>
      <c r="O56" s="33"/>
      <c r="P56" s="33"/>
      <c r="Q56" s="33"/>
      <c r="R56" s="33"/>
    </row>
    <row r="57" spans="1:18" s="27" customFormat="1">
      <c r="A57" s="2" t="e">
        <f>#REF!</f>
        <v>#REF!</v>
      </c>
      <c r="B57" s="2" t="e">
        <f>#REF!</f>
        <v>#REF!</v>
      </c>
      <c r="C57" s="20" t="e">
        <f>$F$40</f>
        <v>#REF!</v>
      </c>
      <c r="D57" s="20" t="e">
        <f>#REF!</f>
        <v>#REF!</v>
      </c>
      <c r="E57" s="29"/>
      <c r="F57" s="18">
        <f>$H$40</f>
        <v>0</v>
      </c>
      <c r="G57" s="445" t="e">
        <f t="shared" si="0"/>
        <v>#REF!</v>
      </c>
      <c r="H57" s="445"/>
      <c r="I57" s="22"/>
      <c r="J57" s="32"/>
      <c r="K57" s="32"/>
      <c r="L57" s="32"/>
      <c r="M57" s="32"/>
      <c r="N57" s="32"/>
      <c r="O57" s="32"/>
      <c r="P57" s="32"/>
      <c r="Q57" s="32"/>
      <c r="R57" s="32"/>
    </row>
    <row r="58" spans="1:18">
      <c r="A58" s="3" t="e">
        <f>#REF!</f>
        <v>#REF!</v>
      </c>
      <c r="B58" s="3" t="e">
        <f>#REF!</f>
        <v>#REF!</v>
      </c>
      <c r="C58" s="21"/>
      <c r="D58" s="21"/>
      <c r="E58" s="82"/>
      <c r="F58" s="19"/>
      <c r="G58" s="447" t="e">
        <f>SUM(G59:H63)</f>
        <v>#REF!</v>
      </c>
      <c r="H58" s="447"/>
      <c r="J58" s="33"/>
      <c r="K58" s="33"/>
      <c r="L58" s="33"/>
      <c r="M58" s="33"/>
      <c r="N58" s="33"/>
      <c r="O58" s="33"/>
      <c r="P58" s="33"/>
      <c r="Q58" s="33"/>
      <c r="R58" s="33"/>
    </row>
    <row r="59" spans="1:18">
      <c r="A59" s="2" t="e">
        <f>#REF!</f>
        <v>#REF!</v>
      </c>
      <c r="B59" s="2" t="e">
        <f>#REF!</f>
        <v>#REF!</v>
      </c>
      <c r="C59" s="20" t="e">
        <f>#REF!</f>
        <v>#REF!</v>
      </c>
      <c r="D59" s="20" t="e">
        <f>#REF!</f>
        <v>#REF!</v>
      </c>
      <c r="E59" s="29"/>
      <c r="F59" s="18">
        <f>$H$40</f>
        <v>0</v>
      </c>
      <c r="G59" s="445" t="e">
        <f t="shared" si="0"/>
        <v>#REF!</v>
      </c>
      <c r="H59" s="445"/>
      <c r="J59" s="33"/>
      <c r="K59" s="33"/>
      <c r="L59" s="33"/>
      <c r="M59" s="33"/>
      <c r="N59" s="33"/>
      <c r="O59" s="33"/>
      <c r="P59" s="33"/>
      <c r="Q59" s="33"/>
      <c r="R59" s="33"/>
    </row>
    <row r="60" spans="1:18">
      <c r="A60" s="2" t="e">
        <f>#REF!</f>
        <v>#REF!</v>
      </c>
      <c r="B60" s="2" t="e">
        <f>#REF!</f>
        <v>#REF!</v>
      </c>
      <c r="C60" s="20" t="e">
        <f>#REF!</f>
        <v>#REF!</v>
      </c>
      <c r="D60" s="20" t="e">
        <f>#REF!</f>
        <v>#REF!</v>
      </c>
      <c r="E60" s="29"/>
      <c r="F60" s="18">
        <f>$H$40</f>
        <v>0</v>
      </c>
      <c r="G60" s="445" t="e">
        <f t="shared" si="0"/>
        <v>#REF!</v>
      </c>
      <c r="H60" s="445"/>
      <c r="J60" s="33"/>
      <c r="K60" s="33"/>
      <c r="L60" s="33"/>
      <c r="M60" s="33"/>
      <c r="N60" s="33"/>
      <c r="O60" s="33"/>
      <c r="P60" s="33"/>
      <c r="Q60" s="33"/>
      <c r="R60" s="33"/>
    </row>
    <row r="61" spans="1:18">
      <c r="A61" s="2" t="e">
        <f>#REF!</f>
        <v>#REF!</v>
      </c>
      <c r="B61" s="2" t="e">
        <f>#REF!</f>
        <v>#REF!</v>
      </c>
      <c r="C61" s="20" t="e">
        <f>#REF!</f>
        <v>#REF!</v>
      </c>
      <c r="D61" s="20" t="e">
        <f>#REF!</f>
        <v>#REF!</v>
      </c>
      <c r="E61" s="29"/>
      <c r="F61" s="18">
        <f>$H$40</f>
        <v>0</v>
      </c>
      <c r="G61" s="445" t="e">
        <f t="shared" si="0"/>
        <v>#REF!</v>
      </c>
      <c r="H61" s="445"/>
      <c r="J61" s="33"/>
      <c r="K61" s="33"/>
      <c r="L61" s="33"/>
      <c r="M61" s="33"/>
      <c r="N61" s="33"/>
      <c r="O61" s="33"/>
      <c r="P61" s="33"/>
      <c r="Q61" s="33"/>
      <c r="R61" s="33"/>
    </row>
    <row r="62" spans="1:18" s="27" customFormat="1">
      <c r="A62" s="2" t="e">
        <f>#REF!</f>
        <v>#REF!</v>
      </c>
      <c r="B62" s="2" t="e">
        <f>#REF!</f>
        <v>#REF!</v>
      </c>
      <c r="C62" s="20">
        <v>1</v>
      </c>
      <c r="D62" s="20" t="e">
        <f>#REF!</f>
        <v>#REF!</v>
      </c>
      <c r="E62" s="29"/>
      <c r="F62" s="18">
        <f>$H$40</f>
        <v>0</v>
      </c>
      <c r="G62" s="445">
        <f t="shared" si="0"/>
        <v>0</v>
      </c>
      <c r="H62" s="445"/>
      <c r="I62" s="22"/>
      <c r="J62" s="32"/>
      <c r="K62" s="32"/>
      <c r="L62" s="32"/>
      <c r="M62" s="32"/>
      <c r="N62" s="32"/>
      <c r="O62" s="32"/>
      <c r="P62" s="32"/>
      <c r="Q62" s="32"/>
      <c r="R62" s="32"/>
    </row>
    <row r="63" spans="1:18" s="27" customFormat="1">
      <c r="A63" s="2" t="e">
        <f>#REF!</f>
        <v>#REF!</v>
      </c>
      <c r="B63" s="2" t="e">
        <f>#REF!</f>
        <v>#REF!</v>
      </c>
      <c r="C63" s="20">
        <v>1</v>
      </c>
      <c r="D63" s="20" t="e">
        <f>#REF!</f>
        <v>#REF!</v>
      </c>
      <c r="E63" s="29"/>
      <c r="F63" s="18">
        <f>$H$40</f>
        <v>0</v>
      </c>
      <c r="G63" s="445">
        <f t="shared" si="0"/>
        <v>0</v>
      </c>
      <c r="H63" s="445"/>
      <c r="I63" s="22"/>
      <c r="J63" s="32"/>
      <c r="K63" s="32"/>
      <c r="L63" s="32"/>
      <c r="M63" s="32"/>
      <c r="N63" s="32"/>
      <c r="O63" s="32"/>
      <c r="P63" s="32"/>
      <c r="Q63" s="32"/>
      <c r="R63" s="32"/>
    </row>
    <row r="64" spans="1:18">
      <c r="A64" s="3" t="e">
        <f>#REF!</f>
        <v>#REF!</v>
      </c>
      <c r="B64" s="3" t="e">
        <f>#REF!</f>
        <v>#REF!</v>
      </c>
      <c r="C64" s="21"/>
      <c r="D64" s="21"/>
      <c r="E64" s="82"/>
      <c r="F64" s="19"/>
      <c r="G64" s="447">
        <f>G65</f>
        <v>0</v>
      </c>
      <c r="H64" s="447"/>
      <c r="J64" s="33"/>
      <c r="K64" s="33"/>
      <c r="L64" s="33"/>
      <c r="M64" s="33"/>
      <c r="N64" s="33"/>
      <c r="O64" s="33"/>
      <c r="P64" s="33"/>
      <c r="Q64" s="33"/>
      <c r="R64" s="33"/>
    </row>
    <row r="65" spans="1:18">
      <c r="A65" s="2" t="e">
        <f>#REF!</f>
        <v>#REF!</v>
      </c>
      <c r="B65" s="2" t="e">
        <f>#REF!</f>
        <v>#REF!</v>
      </c>
      <c r="C65" s="20">
        <v>1</v>
      </c>
      <c r="D65" s="20" t="e">
        <f>#REF!</f>
        <v>#REF!</v>
      </c>
      <c r="E65" s="29"/>
      <c r="F65" s="18">
        <f>$H$40</f>
        <v>0</v>
      </c>
      <c r="G65" s="445">
        <f t="shared" si="0"/>
        <v>0</v>
      </c>
      <c r="H65" s="445"/>
      <c r="J65" s="33"/>
      <c r="K65" s="33"/>
      <c r="L65" s="33"/>
      <c r="M65" s="33"/>
      <c r="N65" s="33"/>
      <c r="O65" s="33"/>
      <c r="P65" s="33"/>
      <c r="Q65" s="33"/>
      <c r="R65" s="33"/>
    </row>
    <row r="66" spans="1:18" s="27" customFormat="1">
      <c r="A66" s="89" t="s">
        <v>172</v>
      </c>
      <c r="B66" s="90"/>
      <c r="C66" s="91"/>
      <c r="D66" s="92"/>
      <c r="E66" s="93"/>
      <c r="F66" s="94"/>
      <c r="G66" s="440" t="e">
        <f>G49+G56+G58+G64</f>
        <v>#REF!</v>
      </c>
      <c r="H66" s="440"/>
      <c r="I66" s="22"/>
      <c r="J66" s="32"/>
      <c r="K66" s="32"/>
      <c r="L66" s="32"/>
      <c r="M66" s="32"/>
      <c r="N66" s="32"/>
      <c r="O66" s="32"/>
      <c r="P66" s="32"/>
      <c r="Q66" s="32"/>
      <c r="R66" s="32"/>
    </row>
    <row r="67" spans="1:18">
      <c r="A67" s="448" t="s">
        <v>26</v>
      </c>
      <c r="B67" s="449"/>
      <c r="C67" s="449"/>
      <c r="D67" s="449"/>
      <c r="E67" s="449"/>
      <c r="F67" s="450" t="e">
        <f>G39+G43+G47+G66</f>
        <v>#REF!</v>
      </c>
      <c r="G67" s="451"/>
      <c r="H67" s="451"/>
    </row>
  </sheetData>
  <protectedRanges>
    <protectedRange sqref="E42 E45:E46" name="Intervalo1"/>
  </protectedRanges>
  <mergeCells count="65">
    <mergeCell ref="G59:H59"/>
    <mergeCell ref="G61:H61"/>
    <mergeCell ref="G54:H54"/>
    <mergeCell ref="G62:H62"/>
    <mergeCell ref="G53:H53"/>
    <mergeCell ref="G56:H56"/>
    <mergeCell ref="G57:H57"/>
    <mergeCell ref="G58:H58"/>
    <mergeCell ref="G60:H60"/>
    <mergeCell ref="G55:H55"/>
    <mergeCell ref="G63:H63"/>
    <mergeCell ref="A67:E67"/>
    <mergeCell ref="F67:H67"/>
    <mergeCell ref="G66:H66"/>
    <mergeCell ref="G64:H64"/>
    <mergeCell ref="G65:H65"/>
    <mergeCell ref="G24:H24"/>
    <mergeCell ref="G25:H25"/>
    <mergeCell ref="G39:H39"/>
    <mergeCell ref="G37:H37"/>
    <mergeCell ref="G30:H30"/>
    <mergeCell ref="G27:H27"/>
    <mergeCell ref="G26:H26"/>
    <mergeCell ref="G33:H33"/>
    <mergeCell ref="G35:H35"/>
    <mergeCell ref="G36:H36"/>
    <mergeCell ref="G32:H32"/>
    <mergeCell ref="G34:H34"/>
    <mergeCell ref="G50:H50"/>
    <mergeCell ref="G49:H49"/>
    <mergeCell ref="G48:H48"/>
    <mergeCell ref="G47:H47"/>
    <mergeCell ref="G52:H52"/>
    <mergeCell ref="G15:H15"/>
    <mergeCell ref="G19:H19"/>
    <mergeCell ref="G20:H20"/>
    <mergeCell ref="G23:H23"/>
    <mergeCell ref="G51:H51"/>
    <mergeCell ref="G38:H38"/>
    <mergeCell ref="G41:H41"/>
    <mergeCell ref="G43:H43"/>
    <mergeCell ref="G46:H46"/>
    <mergeCell ref="G44:H44"/>
    <mergeCell ref="G22:H22"/>
    <mergeCell ref="G28:H28"/>
    <mergeCell ref="G45:H45"/>
    <mergeCell ref="G42:H42"/>
    <mergeCell ref="G31:H31"/>
    <mergeCell ref="G29:H29"/>
    <mergeCell ref="G21:H21"/>
    <mergeCell ref="G17:H17"/>
    <mergeCell ref="G18:H18"/>
    <mergeCell ref="A7:H7"/>
    <mergeCell ref="A1:H6"/>
    <mergeCell ref="A8:H8"/>
    <mergeCell ref="G11:H11"/>
    <mergeCell ref="G12:H12"/>
    <mergeCell ref="G16:H16"/>
    <mergeCell ref="A9:A10"/>
    <mergeCell ref="C9:E9"/>
    <mergeCell ref="F9:F10"/>
    <mergeCell ref="G9:H9"/>
    <mergeCell ref="G13:H13"/>
    <mergeCell ref="G14:H14"/>
    <mergeCell ref="B9:B10"/>
  </mergeCells>
  <phoneticPr fontId="4" type="noConversion"/>
  <printOptions horizontalCentered="1" verticalCentered="1"/>
  <pageMargins left="0.39370078740157483" right="0.39370078740157483" top="0.39370078740157483" bottom="0.78740157480314965" header="0.39370078740157483" footer="0.39370078740157483"/>
  <pageSetup paperSize="9" scale="80" fitToHeight="2" orientation="landscape" horizontalDpi="4294967295" verticalDpi="300" r:id="rId1"/>
  <headerFooter alignWithMargins="0">
    <oddFooter>&amp;Lautor&amp;C&amp;P / &amp;N &amp;Raprovado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Zeros="0" view="pageBreakPreview" zoomScaleNormal="75" workbookViewId="0">
      <selection activeCell="G27" sqref="G27"/>
    </sheetView>
  </sheetViews>
  <sheetFormatPr defaultColWidth="14" defaultRowHeight="11.25"/>
  <cols>
    <col min="1" max="1" width="17.140625" style="7" customWidth="1"/>
    <col min="2" max="2" width="21.28515625" style="8" customWidth="1"/>
    <col min="3" max="7" width="8.7109375" style="88" customWidth="1"/>
    <col min="8" max="8" width="9.28515625" style="88" customWidth="1"/>
    <col min="9" max="9" width="4.85546875" style="88" bestFit="1" customWidth="1"/>
    <col min="10" max="10" width="5.5703125" style="7" customWidth="1"/>
    <col min="11" max="16384" width="14" style="7"/>
  </cols>
  <sheetData>
    <row r="1" spans="1:12" ht="12.75" customHeight="1">
      <c r="A1" s="39"/>
      <c r="B1" s="456" t="s">
        <v>167</v>
      </c>
      <c r="C1" s="456"/>
      <c r="D1" s="456"/>
      <c r="E1" s="456"/>
      <c r="F1" s="456"/>
      <c r="G1" s="456"/>
      <c r="H1" s="456"/>
      <c r="I1" s="457"/>
    </row>
    <row r="2" spans="1:12">
      <c r="A2" s="37"/>
      <c r="B2" s="438"/>
      <c r="C2" s="438"/>
      <c r="D2" s="438"/>
      <c r="E2" s="438"/>
      <c r="F2" s="438"/>
      <c r="G2" s="438"/>
      <c r="H2" s="438"/>
      <c r="I2" s="458"/>
    </row>
    <row r="3" spans="1:12">
      <c r="A3" s="37"/>
      <c r="B3" s="438"/>
      <c r="C3" s="438"/>
      <c r="D3" s="438"/>
      <c r="E3" s="438"/>
      <c r="F3" s="438"/>
      <c r="G3" s="438"/>
      <c r="H3" s="438"/>
      <c r="I3" s="458"/>
    </row>
    <row r="4" spans="1:12" ht="38.25" customHeight="1">
      <c r="A4" s="37"/>
      <c r="B4" s="438"/>
      <c r="C4" s="438"/>
      <c r="D4" s="438"/>
      <c r="E4" s="438"/>
      <c r="F4" s="438"/>
      <c r="G4" s="438"/>
      <c r="H4" s="438"/>
      <c r="I4" s="458"/>
    </row>
    <row r="5" spans="1:12">
      <c r="A5" s="37"/>
      <c r="B5" s="453" t="e">
        <f>#REF!</f>
        <v>#REF!</v>
      </c>
      <c r="C5" s="453"/>
      <c r="D5" s="453"/>
      <c r="E5" s="453"/>
      <c r="F5" s="453"/>
      <c r="G5" s="453"/>
      <c r="H5" s="453"/>
      <c r="I5" s="454"/>
    </row>
    <row r="6" spans="1:12" ht="30" customHeight="1">
      <c r="A6" s="460" t="e">
        <f>PSQ!A8</f>
        <v>#REF!</v>
      </c>
      <c r="B6" s="453"/>
      <c r="C6" s="453"/>
      <c r="D6" s="453"/>
      <c r="E6" s="453"/>
      <c r="F6" s="453"/>
      <c r="G6" s="453"/>
      <c r="H6" s="453"/>
      <c r="I6" s="454"/>
    </row>
    <row r="7" spans="1:12" ht="12.75" customHeight="1">
      <c r="A7" s="460"/>
      <c r="B7" s="453"/>
      <c r="C7" s="453"/>
      <c r="D7" s="453"/>
      <c r="E7" s="453"/>
      <c r="F7" s="453"/>
      <c r="G7" s="453"/>
      <c r="H7" s="453"/>
      <c r="I7" s="454"/>
    </row>
    <row r="8" spans="1:12" ht="18.75" customHeight="1">
      <c r="A8" s="460"/>
      <c r="B8" s="453"/>
      <c r="C8" s="453"/>
      <c r="D8" s="453"/>
      <c r="E8" s="453"/>
      <c r="F8" s="453"/>
      <c r="G8" s="453"/>
      <c r="H8" s="453"/>
      <c r="I8" s="454"/>
    </row>
    <row r="9" spans="1:12">
      <c r="A9" s="459" t="s">
        <v>24</v>
      </c>
      <c r="B9" s="455" t="s">
        <v>17</v>
      </c>
      <c r="C9" s="459" t="s">
        <v>169</v>
      </c>
      <c r="D9" s="459"/>
      <c r="E9" s="459"/>
      <c r="F9" s="459"/>
      <c r="G9" s="459"/>
      <c r="H9" s="459"/>
      <c r="I9" s="459"/>
    </row>
    <row r="10" spans="1:12">
      <c r="A10" s="459"/>
      <c r="B10" s="455"/>
      <c r="C10" s="452" t="s">
        <v>18</v>
      </c>
      <c r="D10" s="452" t="s">
        <v>19</v>
      </c>
      <c r="E10" s="452" t="s">
        <v>20</v>
      </c>
      <c r="F10" s="452" t="s">
        <v>22</v>
      </c>
      <c r="G10" s="452" t="s">
        <v>21</v>
      </c>
      <c r="H10" s="452" t="s">
        <v>28</v>
      </c>
      <c r="I10" s="452"/>
    </row>
    <row r="11" spans="1:12" ht="32.25" customHeight="1">
      <c r="A11" s="459"/>
      <c r="B11" s="455"/>
      <c r="C11" s="452"/>
      <c r="D11" s="452"/>
      <c r="E11" s="452"/>
      <c r="F11" s="452"/>
      <c r="G11" s="452"/>
      <c r="H11" s="133" t="s">
        <v>4</v>
      </c>
      <c r="I11" s="134" t="e">
        <f>SUM(#REF!)</f>
        <v>#REF!</v>
      </c>
    </row>
    <row r="12" spans="1:12" ht="32.25" customHeight="1">
      <c r="A12" s="269"/>
      <c r="B12" s="268"/>
      <c r="C12" s="267"/>
      <c r="D12" s="267"/>
      <c r="E12" s="267"/>
      <c r="F12" s="267"/>
      <c r="G12" s="267"/>
      <c r="H12" s="133" t="s">
        <v>189</v>
      </c>
      <c r="I12" s="134">
        <f>+SUM('CALCULO DO FATOR K - H.E.'!C19:C20)</f>
        <v>2.2000000000000002</v>
      </c>
    </row>
    <row r="13" spans="1:12" ht="15" customHeight="1">
      <c r="A13" s="6" t="e">
        <f>#REF!</f>
        <v>#REF!</v>
      </c>
      <c r="B13" s="10" t="e">
        <f>#REF!</f>
        <v>#REF!</v>
      </c>
      <c r="C13" s="131">
        <f>'SALARIO VAL ADOT'!J14</f>
        <v>8177.16</v>
      </c>
      <c r="D13" s="5">
        <f>ROUND(C13/183.3333,2)</f>
        <v>44.6</v>
      </c>
      <c r="E13" s="5">
        <f>ROUND(C13/183.3333*1.5,2)</f>
        <v>66.900000000000006</v>
      </c>
      <c r="F13" s="5">
        <f>ROUND(C13/183.3333*0.2,2)</f>
        <v>8.92</v>
      </c>
      <c r="G13" s="5">
        <f>ROUND(C13/183.3333*2,2)</f>
        <v>89.21</v>
      </c>
      <c r="H13" s="452" t="e">
        <f>C13*$I$11</f>
        <v>#REF!</v>
      </c>
      <c r="I13" s="452"/>
      <c r="L13" s="88"/>
    </row>
    <row r="14" spans="1:12" ht="15" customHeight="1">
      <c r="A14" s="6" t="e">
        <f>#REF!</f>
        <v>#REF!</v>
      </c>
      <c r="B14" s="10" t="e">
        <f>#REF!</f>
        <v>#REF!</v>
      </c>
      <c r="C14" s="131">
        <f>'SALARIO VAL ADOT'!J15</f>
        <v>6632.58</v>
      </c>
      <c r="D14" s="5">
        <f t="shared" ref="D14:D19" si="0">ROUND(C14/183.3333,2)</f>
        <v>36.18</v>
      </c>
      <c r="E14" s="5">
        <f t="shared" ref="E14:E19" si="1">ROUND(C14/183.3333*1.5,2)</f>
        <v>54.27</v>
      </c>
      <c r="F14" s="5">
        <f t="shared" ref="F14:F19" si="2">ROUND(C14/183.3333*0.2,2)</f>
        <v>7.24</v>
      </c>
      <c r="G14" s="5">
        <f t="shared" ref="G14:G19" si="3">ROUND(C14/183.3333*2,2)</f>
        <v>72.36</v>
      </c>
      <c r="H14" s="452" t="e">
        <f t="shared" ref="H14:H19" si="4">C14*$I$11</f>
        <v>#REF!</v>
      </c>
      <c r="I14" s="452"/>
      <c r="L14" s="88"/>
    </row>
    <row r="15" spans="1:12" ht="15" customHeight="1">
      <c r="A15" s="6" t="e">
        <f>#REF!</f>
        <v>#REF!</v>
      </c>
      <c r="B15" s="10" t="e">
        <f>#REF!</f>
        <v>#REF!</v>
      </c>
      <c r="C15" s="131">
        <f>'SALARIO VAL ADOT'!J16</f>
        <v>2568</v>
      </c>
      <c r="D15" s="5">
        <f t="shared" si="0"/>
        <v>14.01</v>
      </c>
      <c r="E15" s="5">
        <f t="shared" si="1"/>
        <v>21.01</v>
      </c>
      <c r="F15" s="5">
        <f t="shared" si="2"/>
        <v>2.8</v>
      </c>
      <c r="G15" s="5">
        <f t="shared" si="3"/>
        <v>28.01</v>
      </c>
      <c r="H15" s="452" t="e">
        <f t="shared" si="4"/>
        <v>#REF!</v>
      </c>
      <c r="I15" s="452"/>
      <c r="L15" s="88"/>
    </row>
    <row r="16" spans="1:12" ht="15" customHeight="1">
      <c r="A16" s="6" t="e">
        <f>#REF!</f>
        <v>#REF!</v>
      </c>
      <c r="B16" s="10" t="e">
        <f>#REF!</f>
        <v>#REF!</v>
      </c>
      <c r="C16" s="131">
        <f>'SALARIO VAL ADOT'!J17</f>
        <v>2123.91</v>
      </c>
      <c r="D16" s="5">
        <f t="shared" si="0"/>
        <v>11.58</v>
      </c>
      <c r="E16" s="5">
        <f t="shared" si="1"/>
        <v>17.38</v>
      </c>
      <c r="F16" s="5">
        <f t="shared" si="2"/>
        <v>2.3199999999999998</v>
      </c>
      <c r="G16" s="5">
        <f t="shared" si="3"/>
        <v>23.17</v>
      </c>
      <c r="H16" s="452" t="e">
        <f t="shared" si="4"/>
        <v>#REF!</v>
      </c>
      <c r="I16" s="452"/>
      <c r="L16" s="88"/>
    </row>
    <row r="17" spans="1:12" ht="15" customHeight="1">
      <c r="A17" s="6" t="e">
        <f>#REF!</f>
        <v>#REF!</v>
      </c>
      <c r="B17" s="10" t="e">
        <f>#REF!</f>
        <v>#REF!</v>
      </c>
      <c r="C17" s="131">
        <f>'SALARIO VAL ADOT'!J18</f>
        <v>2397</v>
      </c>
      <c r="D17" s="5">
        <f t="shared" si="0"/>
        <v>13.07</v>
      </c>
      <c r="E17" s="5">
        <f t="shared" si="1"/>
        <v>19.61</v>
      </c>
      <c r="F17" s="5">
        <f t="shared" si="2"/>
        <v>2.61</v>
      </c>
      <c r="G17" s="5">
        <f t="shared" si="3"/>
        <v>26.15</v>
      </c>
      <c r="H17" s="452" t="e">
        <f t="shared" si="4"/>
        <v>#REF!</v>
      </c>
      <c r="I17" s="452"/>
      <c r="L17" s="88"/>
    </row>
    <row r="18" spans="1:12">
      <c r="A18" s="6" t="e">
        <f>#REF!</f>
        <v>#REF!</v>
      </c>
      <c r="B18" s="10" t="e">
        <f>#REF!</f>
        <v>#REF!</v>
      </c>
      <c r="C18" s="131">
        <f>'SALARIO VAL ADOT'!J19</f>
        <v>2471.4499999999998</v>
      </c>
      <c r="D18" s="5">
        <f t="shared" si="0"/>
        <v>13.48</v>
      </c>
      <c r="E18" s="5">
        <f t="shared" si="1"/>
        <v>20.22</v>
      </c>
      <c r="F18" s="5">
        <f t="shared" si="2"/>
        <v>2.7</v>
      </c>
      <c r="G18" s="5">
        <f t="shared" si="3"/>
        <v>26.96</v>
      </c>
      <c r="H18" s="452" t="e">
        <f t="shared" si="4"/>
        <v>#REF!</v>
      </c>
      <c r="I18" s="452"/>
      <c r="L18" s="88"/>
    </row>
    <row r="19" spans="1:12">
      <c r="A19" s="6" t="e">
        <f>#REF!</f>
        <v>#REF!</v>
      </c>
      <c r="B19" s="10" t="e">
        <f>#REF!</f>
        <v>#REF!</v>
      </c>
      <c r="C19" s="131">
        <f>'SALARIO VAL ADOT'!J20</f>
        <v>1090.28</v>
      </c>
      <c r="D19" s="5">
        <f t="shared" si="0"/>
        <v>5.95</v>
      </c>
      <c r="E19" s="5">
        <f t="shared" si="1"/>
        <v>8.92</v>
      </c>
      <c r="F19" s="5">
        <f t="shared" si="2"/>
        <v>1.19</v>
      </c>
      <c r="G19" s="5">
        <f t="shared" si="3"/>
        <v>11.89</v>
      </c>
      <c r="H19" s="452" t="e">
        <f t="shared" si="4"/>
        <v>#REF!</v>
      </c>
      <c r="I19" s="452"/>
      <c r="L19" s="88"/>
    </row>
    <row r="20" spans="1:12">
      <c r="A20" s="6"/>
      <c r="B20" s="10"/>
      <c r="C20" s="131"/>
      <c r="D20" s="5"/>
      <c r="E20" s="5"/>
      <c r="F20" s="5"/>
      <c r="G20" s="5"/>
      <c r="H20" s="452"/>
      <c r="I20" s="452"/>
      <c r="L20" s="88"/>
    </row>
    <row r="22" spans="1:12">
      <c r="B22" s="130"/>
      <c r="C22" s="132"/>
      <c r="D22" s="30"/>
    </row>
    <row r="23" spans="1:12">
      <c r="B23" s="130"/>
      <c r="C23" s="132"/>
      <c r="D23" s="30"/>
    </row>
    <row r="24" spans="1:12">
      <c r="B24" s="130"/>
      <c r="C24" s="132"/>
      <c r="D24" s="30"/>
    </row>
    <row r="25" spans="1:12">
      <c r="B25" s="130"/>
      <c r="C25" s="30"/>
      <c r="D25" s="30"/>
    </row>
  </sheetData>
  <protectedRanges>
    <protectedRange sqref="C22:C24 C13:C20" name="Intervalo1_1"/>
  </protectedRanges>
  <mergeCells count="20">
    <mergeCell ref="B5:I5"/>
    <mergeCell ref="H13:I13"/>
    <mergeCell ref="G10:G11"/>
    <mergeCell ref="B9:B11"/>
    <mergeCell ref="B1:I4"/>
    <mergeCell ref="C9:I9"/>
    <mergeCell ref="D10:D11"/>
    <mergeCell ref="A6:I8"/>
    <mergeCell ref="A9:A11"/>
    <mergeCell ref="E10:E11"/>
    <mergeCell ref="H19:I19"/>
    <mergeCell ref="H20:I20"/>
    <mergeCell ref="C10:C11"/>
    <mergeCell ref="H14:I14"/>
    <mergeCell ref="H16:I16"/>
    <mergeCell ref="H15:I15"/>
    <mergeCell ref="H10:I10"/>
    <mergeCell ref="H18:I18"/>
    <mergeCell ref="H17:I17"/>
    <mergeCell ref="F10:F11"/>
  </mergeCells>
  <phoneticPr fontId="0" type="noConversion"/>
  <printOptions horizontalCentered="1"/>
  <pageMargins left="0.39370078740157483" right="0.39370078740157483" top="0.39370078740157483" bottom="0.78740157480314965" header="0.39370078740157483" footer="0.39370078740157483"/>
  <pageSetup paperSize="9" fitToHeight="3" orientation="portrait" horizontalDpi="4294967295" r:id="rId1"/>
  <headerFooter alignWithMargins="0">
    <oddFooter>&amp;Lautor&amp;C&amp;P / &amp;N&amp;Raprovado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Zeros="0" view="pageBreakPreview" topLeftCell="B7" zoomScale="120" zoomScaleNormal="90" zoomScaleSheetLayoutView="120" workbookViewId="0">
      <selection activeCell="G9" sqref="G9:G13"/>
    </sheetView>
  </sheetViews>
  <sheetFormatPr defaultColWidth="14" defaultRowHeight="12"/>
  <cols>
    <col min="1" max="1" width="34.140625" style="223" customWidth="1"/>
    <col min="2" max="8" width="14" style="212"/>
    <col min="9" max="9" width="11.85546875" style="212" customWidth="1"/>
    <col min="10" max="10" width="11.42578125" style="212" customWidth="1"/>
    <col min="11" max="16384" width="14" style="212"/>
  </cols>
  <sheetData>
    <row r="1" spans="1:11">
      <c r="A1" s="462" t="s">
        <v>121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</row>
    <row r="2" spans="1:11">
      <c r="A2" s="463" t="s">
        <v>122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</row>
    <row r="3" spans="1:11">
      <c r="A3" s="463" t="s">
        <v>168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</row>
    <row r="4" spans="1:11">
      <c r="A4" s="213"/>
      <c r="B4" s="463"/>
      <c r="C4" s="463"/>
      <c r="D4" s="463"/>
      <c r="E4" s="225"/>
      <c r="F4" s="225"/>
      <c r="G4" s="225"/>
      <c r="H4" s="225"/>
      <c r="I4" s="225"/>
      <c r="J4" s="225"/>
      <c r="K4" s="225"/>
    </row>
    <row r="5" spans="1:11">
      <c r="A5" s="462" t="s">
        <v>187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</row>
    <row r="6" spans="1:11">
      <c r="A6" s="462" t="e">
        <f>#REF!</f>
        <v>#REF!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</row>
    <row r="7" spans="1:11">
      <c r="A7" s="462"/>
      <c r="B7" s="462"/>
      <c r="C7" s="462"/>
      <c r="D7" s="462"/>
      <c r="E7" s="462"/>
      <c r="F7" s="462"/>
      <c r="G7" s="462"/>
      <c r="H7" s="462"/>
      <c r="I7" s="462"/>
      <c r="J7" s="462"/>
      <c r="K7" s="462"/>
    </row>
    <row r="8" spans="1:11">
      <c r="A8" s="462"/>
      <c r="B8" s="462"/>
      <c r="C8" s="462"/>
      <c r="D8" s="462"/>
      <c r="E8" s="462"/>
      <c r="F8" s="462"/>
      <c r="G8" s="462"/>
      <c r="H8" s="462"/>
      <c r="I8" s="462"/>
      <c r="J8" s="462"/>
      <c r="K8" s="462"/>
    </row>
    <row r="9" spans="1:11">
      <c r="A9" s="479" t="s">
        <v>123</v>
      </c>
      <c r="B9" s="469" t="s">
        <v>124</v>
      </c>
      <c r="C9" s="476"/>
      <c r="D9" s="470"/>
      <c r="E9" s="469" t="s">
        <v>125</v>
      </c>
      <c r="F9" s="470"/>
      <c r="G9" s="465" t="s">
        <v>124</v>
      </c>
      <c r="H9" s="465" t="s">
        <v>125</v>
      </c>
      <c r="I9" s="465" t="s">
        <v>162</v>
      </c>
      <c r="J9" s="214"/>
      <c r="K9" s="214"/>
    </row>
    <row r="10" spans="1:11">
      <c r="A10" s="480"/>
      <c r="B10" s="471"/>
      <c r="C10" s="477"/>
      <c r="D10" s="472"/>
      <c r="E10" s="471"/>
      <c r="F10" s="472"/>
      <c r="G10" s="466"/>
      <c r="H10" s="466"/>
      <c r="I10" s="466"/>
      <c r="J10" s="482" t="s">
        <v>126</v>
      </c>
      <c r="K10" s="482"/>
    </row>
    <row r="11" spans="1:11">
      <c r="A11" s="480"/>
      <c r="B11" s="471"/>
      <c r="C11" s="477"/>
      <c r="D11" s="472"/>
      <c r="E11" s="471"/>
      <c r="F11" s="472"/>
      <c r="G11" s="466"/>
      <c r="H11" s="466"/>
      <c r="I11" s="466"/>
      <c r="J11" s="214"/>
      <c r="K11" s="214"/>
    </row>
    <row r="12" spans="1:11">
      <c r="A12" s="481"/>
      <c r="B12" s="473"/>
      <c r="C12" s="478"/>
      <c r="D12" s="474"/>
      <c r="E12" s="473"/>
      <c r="F12" s="474"/>
      <c r="G12" s="466"/>
      <c r="H12" s="466"/>
      <c r="I12" s="466"/>
      <c r="J12" s="482" t="s">
        <v>126</v>
      </c>
      <c r="K12" s="482" t="s">
        <v>127</v>
      </c>
    </row>
    <row r="13" spans="1:11">
      <c r="A13" s="215" t="s">
        <v>128</v>
      </c>
      <c r="B13" s="226" t="s">
        <v>129</v>
      </c>
      <c r="C13" s="216" t="s">
        <v>128</v>
      </c>
      <c r="D13" s="216" t="s">
        <v>130</v>
      </c>
      <c r="E13" s="216" t="s">
        <v>128</v>
      </c>
      <c r="F13" s="216" t="s">
        <v>130</v>
      </c>
      <c r="G13" s="467"/>
      <c r="H13" s="467"/>
      <c r="I13" s="467"/>
      <c r="J13" s="482"/>
      <c r="K13" s="482"/>
    </row>
    <row r="14" spans="1:11" ht="36">
      <c r="A14" s="217" t="s">
        <v>30</v>
      </c>
      <c r="B14" s="218"/>
      <c r="C14" s="219" t="s">
        <v>131</v>
      </c>
      <c r="D14" s="220">
        <v>69.819999999999993</v>
      </c>
      <c r="E14" s="221" t="s">
        <v>133</v>
      </c>
      <c r="F14" s="220">
        <v>8177.16</v>
      </c>
      <c r="G14" s="221">
        <f>D14*183.3333</f>
        <v>12800.331005999999</v>
      </c>
      <c r="H14" s="220">
        <v>8177.16</v>
      </c>
      <c r="I14" s="221"/>
      <c r="J14" s="251">
        <f>H14</f>
        <v>8177.16</v>
      </c>
      <c r="K14" s="214" t="s">
        <v>125</v>
      </c>
    </row>
    <row r="15" spans="1:11" ht="36">
      <c r="A15" s="217" t="s">
        <v>134</v>
      </c>
      <c r="B15" s="218"/>
      <c r="C15" s="219" t="s">
        <v>131</v>
      </c>
      <c r="D15" s="220">
        <v>69.819999999999993</v>
      </c>
      <c r="E15" s="219" t="s">
        <v>131</v>
      </c>
      <c r="F15" s="220">
        <v>6632.58</v>
      </c>
      <c r="G15" s="221">
        <f>D15*183.3333</f>
        <v>12800.331005999999</v>
      </c>
      <c r="H15" s="220">
        <f>F15</f>
        <v>6632.58</v>
      </c>
      <c r="I15" s="221"/>
      <c r="J15" s="251">
        <f>H15</f>
        <v>6632.58</v>
      </c>
      <c r="K15" s="214" t="s">
        <v>125</v>
      </c>
    </row>
    <row r="16" spans="1:11" ht="12" customHeight="1">
      <c r="A16" s="217" t="s">
        <v>157</v>
      </c>
      <c r="B16" s="475" t="s">
        <v>132</v>
      </c>
      <c r="C16" s="475"/>
      <c r="D16" s="221"/>
      <c r="E16" s="468" t="s">
        <v>132</v>
      </c>
      <c r="F16" s="468"/>
      <c r="G16" s="221">
        <f t="shared" ref="G16:G21" si="0">D16*220</f>
        <v>0</v>
      </c>
      <c r="H16" s="221">
        <f>F16*220</f>
        <v>0</v>
      </c>
      <c r="I16" s="252">
        <v>2568</v>
      </c>
      <c r="J16" s="227">
        <f>I16</f>
        <v>2568</v>
      </c>
      <c r="K16" s="214" t="s">
        <v>174</v>
      </c>
    </row>
    <row r="17" spans="1:11" ht="12" customHeight="1">
      <c r="A17" s="217" t="s">
        <v>158</v>
      </c>
      <c r="B17" s="475" t="s">
        <v>132</v>
      </c>
      <c r="C17" s="475"/>
      <c r="D17" s="221"/>
      <c r="E17" s="468" t="s">
        <v>132</v>
      </c>
      <c r="F17" s="468"/>
      <c r="G17" s="221">
        <f>D17*220</f>
        <v>0</v>
      </c>
      <c r="H17" s="221">
        <f>F17*220</f>
        <v>0</v>
      </c>
      <c r="I17" s="253">
        <v>1911.17</v>
      </c>
      <c r="J17" s="227">
        <v>2123.91</v>
      </c>
      <c r="K17" s="214" t="s">
        <v>176</v>
      </c>
    </row>
    <row r="18" spans="1:11" ht="12" customHeight="1">
      <c r="A18" s="217" t="s">
        <v>159</v>
      </c>
      <c r="B18" s="475" t="s">
        <v>132</v>
      </c>
      <c r="C18" s="475"/>
      <c r="D18" s="221"/>
      <c r="E18" s="468" t="s">
        <v>132</v>
      </c>
      <c r="F18" s="468"/>
      <c r="G18" s="221">
        <f t="shared" si="0"/>
        <v>0</v>
      </c>
      <c r="H18" s="221">
        <f>F18*220</f>
        <v>0</v>
      </c>
      <c r="I18" s="254">
        <v>2397</v>
      </c>
      <c r="J18" s="227">
        <f>I18</f>
        <v>2397</v>
      </c>
      <c r="K18" s="214" t="s">
        <v>178</v>
      </c>
    </row>
    <row r="19" spans="1:11" ht="12" customHeight="1">
      <c r="A19" s="217" t="s">
        <v>160</v>
      </c>
      <c r="B19" s="475" t="s">
        <v>132</v>
      </c>
      <c r="C19" s="475"/>
      <c r="D19" s="221"/>
      <c r="E19" s="468" t="s">
        <v>132</v>
      </c>
      <c r="F19" s="468"/>
      <c r="G19" s="221">
        <f>D19*220</f>
        <v>0</v>
      </c>
      <c r="H19" s="221">
        <f>F19</f>
        <v>0</v>
      </c>
      <c r="I19" s="255">
        <v>2471.4499999999998</v>
      </c>
      <c r="J19" s="227">
        <f>I19</f>
        <v>2471.4499999999998</v>
      </c>
      <c r="K19" s="214" t="s">
        <v>180</v>
      </c>
    </row>
    <row r="20" spans="1:11" ht="60">
      <c r="A20" s="217" t="s">
        <v>88</v>
      </c>
      <c r="B20" s="218"/>
      <c r="C20" s="219" t="s">
        <v>135</v>
      </c>
      <c r="D20" s="256"/>
      <c r="E20" s="221" t="s">
        <v>181</v>
      </c>
      <c r="F20" s="220">
        <v>1090.28</v>
      </c>
      <c r="G20" s="221">
        <f t="shared" si="0"/>
        <v>0</v>
      </c>
      <c r="H20" s="220">
        <v>1090.28</v>
      </c>
      <c r="I20" s="221"/>
      <c r="J20" s="251">
        <f>H20</f>
        <v>1090.28</v>
      </c>
      <c r="K20" s="214" t="s">
        <v>125</v>
      </c>
    </row>
    <row r="21" spans="1:11" ht="24">
      <c r="A21" s="222" t="s">
        <v>136</v>
      </c>
      <c r="B21" s="468" t="s">
        <v>132</v>
      </c>
      <c r="C21" s="468"/>
      <c r="D21" s="468"/>
      <c r="E21" s="221" t="s">
        <v>137</v>
      </c>
      <c r="F21" s="220">
        <v>10902.88</v>
      </c>
      <c r="G21" s="221">
        <f t="shared" si="0"/>
        <v>0</v>
      </c>
      <c r="H21" s="220">
        <f>F21/183.3333</f>
        <v>59.470265358230058</v>
      </c>
      <c r="I21" s="221"/>
      <c r="J21" s="251">
        <f>H21</f>
        <v>59.470265358230058</v>
      </c>
      <c r="K21" s="214" t="s">
        <v>125</v>
      </c>
    </row>
    <row r="22" spans="1:11">
      <c r="B22" s="224"/>
    </row>
    <row r="23" spans="1:11">
      <c r="A23" s="464" t="s">
        <v>156</v>
      </c>
      <c r="B23" s="464"/>
      <c r="C23" s="464"/>
      <c r="D23" s="464"/>
      <c r="E23" s="464"/>
      <c r="F23" s="464"/>
      <c r="G23" s="464"/>
      <c r="H23" s="464"/>
      <c r="I23" s="464"/>
      <c r="J23" s="464"/>
      <c r="K23" s="464"/>
    </row>
    <row r="24" spans="1:11">
      <c r="B24" s="224"/>
    </row>
    <row r="25" spans="1:11" ht="36" customHeight="1">
      <c r="A25" s="461" t="s">
        <v>175</v>
      </c>
      <c r="B25" s="461"/>
      <c r="C25" s="461"/>
    </row>
    <row r="26" spans="1:11" ht="48" customHeight="1">
      <c r="A26" s="461" t="s">
        <v>177</v>
      </c>
      <c r="B26" s="461"/>
      <c r="C26" s="461"/>
      <c r="D26" s="461"/>
      <c r="E26" s="461"/>
    </row>
    <row r="27" spans="1:11" ht="35.25" customHeight="1">
      <c r="A27" s="461" t="s">
        <v>179</v>
      </c>
      <c r="B27" s="461"/>
      <c r="C27" s="461"/>
      <c r="D27" s="461"/>
      <c r="E27" s="461"/>
    </row>
    <row r="28" spans="1:11" ht="24" customHeight="1">
      <c r="B28" s="224"/>
      <c r="C28" s="250"/>
      <c r="D28" s="250"/>
      <c r="E28" s="250"/>
    </row>
    <row r="29" spans="1:11">
      <c r="B29" s="224"/>
      <c r="C29" s="250"/>
      <c r="D29" s="250"/>
      <c r="E29" s="250"/>
    </row>
    <row r="30" spans="1:11">
      <c r="B30" s="224"/>
      <c r="C30" s="250"/>
      <c r="D30" s="250"/>
      <c r="E30" s="250"/>
    </row>
    <row r="31" spans="1:11">
      <c r="B31" s="224"/>
      <c r="C31" s="250"/>
      <c r="D31" s="250"/>
      <c r="E31" s="250"/>
    </row>
  </sheetData>
  <mergeCells count="29">
    <mergeCell ref="J10:K10"/>
    <mergeCell ref="J12:J13"/>
    <mergeCell ref="K12:K13"/>
    <mergeCell ref="I9:I13"/>
    <mergeCell ref="E17:F17"/>
    <mergeCell ref="E19:F19"/>
    <mergeCell ref="E16:F16"/>
    <mergeCell ref="B17:C17"/>
    <mergeCell ref="B9:D12"/>
    <mergeCell ref="A9:A12"/>
    <mergeCell ref="E18:F18"/>
    <mergeCell ref="B16:C16"/>
    <mergeCell ref="B18:C18"/>
    <mergeCell ref="A27:E27"/>
    <mergeCell ref="A25:C25"/>
    <mergeCell ref="A26:E26"/>
    <mergeCell ref="A1:K1"/>
    <mergeCell ref="A2:K2"/>
    <mergeCell ref="A3:K3"/>
    <mergeCell ref="B4:D4"/>
    <mergeCell ref="A5:K5"/>
    <mergeCell ref="A6:K8"/>
    <mergeCell ref="A23:D23"/>
    <mergeCell ref="E23:K23"/>
    <mergeCell ref="H9:H13"/>
    <mergeCell ref="G9:G13"/>
    <mergeCell ref="B21:D21"/>
    <mergeCell ref="E9:F12"/>
    <mergeCell ref="B19:C1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showZeros="0" tabSelected="1" view="pageBreakPreview" zoomScale="130" zoomScaleSheetLayoutView="130" workbookViewId="0">
      <selection sqref="A1:M2"/>
    </sheetView>
  </sheetViews>
  <sheetFormatPr defaultRowHeight="12.75"/>
  <cols>
    <col min="1" max="2" width="7.28515625" style="135" customWidth="1"/>
    <col min="3" max="3" width="4.42578125" style="135" customWidth="1"/>
    <col min="4" max="4" width="3.7109375" style="135" customWidth="1"/>
    <col min="5" max="5" width="8.28515625" style="135" customWidth="1"/>
    <col min="6" max="6" width="6.140625" style="135" customWidth="1"/>
    <col min="7" max="7" width="7.7109375" style="135" customWidth="1"/>
    <col min="8" max="8" width="8.7109375" style="135" customWidth="1"/>
    <col min="9" max="9" width="9.7109375" style="135" customWidth="1"/>
    <col min="10" max="10" width="8.7109375" style="135" customWidth="1"/>
    <col min="11" max="11" width="2.140625" style="135" customWidth="1"/>
    <col min="12" max="12" width="9.7109375" style="135" customWidth="1"/>
    <col min="13" max="13" width="9.85546875" style="249" customWidth="1"/>
    <col min="14" max="14" width="6.42578125" style="135" bestFit="1" customWidth="1"/>
    <col min="15" max="15" width="9.140625" style="135"/>
    <col min="16" max="16" width="10.28515625" style="135" bestFit="1" customWidth="1"/>
    <col min="17" max="17" width="12.85546875" style="135" bestFit="1" customWidth="1"/>
    <col min="18" max="16384" width="9.140625" style="135"/>
  </cols>
  <sheetData>
    <row r="1" spans="1:17">
      <c r="A1" s="530" t="s">
        <v>119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2"/>
    </row>
    <row r="2" spans="1:17">
      <c r="A2" s="533"/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5"/>
    </row>
    <row r="3" spans="1:17" ht="13.5" thickBot="1">
      <c r="A3" s="96" t="s">
        <v>190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 t="s">
        <v>191</v>
      </c>
      <c r="M3" s="228"/>
    </row>
    <row r="4" spans="1:17" ht="17.25" thickTop="1">
      <c r="A4" s="536"/>
      <c r="B4" s="537"/>
      <c r="C4" s="139" t="s">
        <v>91</v>
      </c>
      <c r="D4" s="139"/>
      <c r="E4" s="538"/>
      <c r="F4" s="538"/>
      <c r="G4" s="538"/>
      <c r="H4" s="538"/>
      <c r="I4" s="538"/>
      <c r="J4" s="538"/>
      <c r="K4" s="538"/>
      <c r="L4" s="539"/>
      <c r="M4" s="229" t="s">
        <v>7</v>
      </c>
    </row>
    <row r="5" spans="1:17" ht="13.5" thickBot="1">
      <c r="A5" s="542"/>
      <c r="B5" s="543"/>
      <c r="C5" s="140"/>
      <c r="D5" s="140"/>
      <c r="E5" s="540"/>
      <c r="F5" s="540"/>
      <c r="G5" s="540"/>
      <c r="H5" s="540"/>
      <c r="I5" s="540"/>
      <c r="J5" s="540"/>
      <c r="K5" s="540"/>
      <c r="L5" s="541"/>
      <c r="M5" s="230"/>
    </row>
    <row r="6" spans="1:17" ht="13.5" thickTop="1">
      <c r="A6" s="528" t="s">
        <v>90</v>
      </c>
      <c r="B6" s="528" t="s">
        <v>92</v>
      </c>
      <c r="C6" s="528"/>
      <c r="D6" s="528"/>
      <c r="E6" s="528"/>
      <c r="F6" s="528" t="s">
        <v>93</v>
      </c>
      <c r="G6" s="528" t="s">
        <v>81</v>
      </c>
      <c r="H6" s="528" t="s">
        <v>94</v>
      </c>
      <c r="I6" s="528" t="s">
        <v>95</v>
      </c>
      <c r="J6" s="528" t="s">
        <v>96</v>
      </c>
      <c r="K6" s="528"/>
      <c r="L6" s="528" t="s">
        <v>97</v>
      </c>
      <c r="M6" s="229" t="s">
        <v>98</v>
      </c>
    </row>
    <row r="7" spans="1:17">
      <c r="A7" s="529"/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231" t="s">
        <v>99</v>
      </c>
      <c r="N7" s="141"/>
      <c r="O7" s="99"/>
      <c r="P7" s="99"/>
      <c r="Q7" s="99"/>
    </row>
    <row r="8" spans="1:17">
      <c r="A8" s="142"/>
      <c r="B8" s="519"/>
      <c r="C8" s="520"/>
      <c r="D8" s="520"/>
      <c r="E8" s="521"/>
      <c r="F8" s="143"/>
      <c r="G8" s="143"/>
      <c r="H8" s="144"/>
      <c r="I8" s="145"/>
      <c r="J8" s="526"/>
      <c r="K8" s="527"/>
      <c r="L8" s="146"/>
      <c r="M8" s="232"/>
      <c r="N8" s="129"/>
      <c r="O8" s="129"/>
      <c r="P8" s="147"/>
      <c r="Q8" s="147"/>
    </row>
    <row r="9" spans="1:17">
      <c r="A9" s="142"/>
      <c r="B9" s="519"/>
      <c r="C9" s="520"/>
      <c r="D9" s="520"/>
      <c r="E9" s="521"/>
      <c r="F9" s="143"/>
      <c r="G9" s="143"/>
      <c r="H9" s="144"/>
      <c r="I9" s="145"/>
      <c r="J9" s="526"/>
      <c r="K9" s="527"/>
      <c r="L9" s="145"/>
      <c r="M9" s="232"/>
      <c r="N9" s="129"/>
      <c r="O9" s="129"/>
      <c r="P9" s="98"/>
      <c r="Q9" s="98"/>
    </row>
    <row r="10" spans="1:17">
      <c r="A10" s="142"/>
      <c r="B10" s="519"/>
      <c r="C10" s="520"/>
      <c r="D10" s="520"/>
      <c r="E10" s="521"/>
      <c r="F10" s="143"/>
      <c r="G10" s="143"/>
      <c r="H10" s="144"/>
      <c r="I10" s="145"/>
      <c r="J10" s="526"/>
      <c r="K10" s="527"/>
      <c r="L10" s="145"/>
      <c r="M10" s="232"/>
      <c r="N10" s="98"/>
      <c r="O10" s="98"/>
      <c r="P10" s="98"/>
      <c r="Q10" s="98"/>
    </row>
    <row r="11" spans="1:17">
      <c r="A11" s="142"/>
      <c r="B11" s="519"/>
      <c r="C11" s="520"/>
      <c r="D11" s="520"/>
      <c r="E11" s="521"/>
      <c r="F11" s="143"/>
      <c r="G11" s="143"/>
      <c r="H11" s="144"/>
      <c r="I11" s="145"/>
      <c r="J11" s="495"/>
      <c r="K11" s="496"/>
      <c r="L11" s="145"/>
      <c r="M11" s="233"/>
      <c r="N11" s="98"/>
      <c r="O11" s="98"/>
      <c r="P11" s="98"/>
      <c r="Q11" s="98"/>
    </row>
    <row r="12" spans="1:17">
      <c r="A12" s="142"/>
      <c r="B12" s="519"/>
      <c r="C12" s="520"/>
      <c r="D12" s="520"/>
      <c r="E12" s="521"/>
      <c r="F12" s="143"/>
      <c r="G12" s="143"/>
      <c r="H12" s="144"/>
      <c r="I12" s="145"/>
      <c r="J12" s="495"/>
      <c r="K12" s="496"/>
      <c r="L12" s="145"/>
      <c r="M12" s="233"/>
      <c r="N12" s="98"/>
      <c r="O12" s="98"/>
      <c r="P12" s="98"/>
      <c r="Q12" s="98"/>
    </row>
    <row r="13" spans="1:17">
      <c r="A13" s="148"/>
      <c r="B13" s="519"/>
      <c r="C13" s="520"/>
      <c r="D13" s="520"/>
      <c r="E13" s="521"/>
      <c r="F13" s="143"/>
      <c r="G13" s="149"/>
      <c r="H13" s="150"/>
      <c r="I13" s="151"/>
      <c r="J13" s="495"/>
      <c r="K13" s="496"/>
      <c r="L13" s="151"/>
      <c r="M13" s="233"/>
      <c r="N13" s="98"/>
      <c r="O13" s="98"/>
      <c r="P13" s="98"/>
      <c r="Q13" s="98"/>
    </row>
    <row r="14" spans="1:17">
      <c r="A14" s="148"/>
      <c r="B14" s="519"/>
      <c r="C14" s="520"/>
      <c r="D14" s="520"/>
      <c r="E14" s="521"/>
      <c r="F14" s="143"/>
      <c r="G14" s="149"/>
      <c r="H14" s="150"/>
      <c r="I14" s="151"/>
      <c r="J14" s="495"/>
      <c r="K14" s="496"/>
      <c r="L14" s="151"/>
      <c r="M14" s="233"/>
      <c r="N14" s="98"/>
      <c r="O14" s="98"/>
      <c r="P14" s="98"/>
      <c r="Q14" s="98"/>
    </row>
    <row r="15" spans="1:17">
      <c r="A15" s="148"/>
      <c r="B15" s="519"/>
      <c r="C15" s="520"/>
      <c r="D15" s="520"/>
      <c r="E15" s="521"/>
      <c r="F15" s="143"/>
      <c r="G15" s="149"/>
      <c r="H15" s="150"/>
      <c r="I15" s="151"/>
      <c r="J15" s="495"/>
      <c r="K15" s="496"/>
      <c r="L15" s="151"/>
      <c r="M15" s="233"/>
      <c r="N15" s="99"/>
      <c r="O15" s="129"/>
      <c r="P15" s="98"/>
      <c r="Q15" s="98"/>
    </row>
    <row r="16" spans="1:17">
      <c r="A16" s="148"/>
      <c r="B16" s="519"/>
      <c r="C16" s="520"/>
      <c r="D16" s="520"/>
      <c r="E16" s="521"/>
      <c r="F16" s="143"/>
      <c r="G16" s="149"/>
      <c r="H16" s="150"/>
      <c r="I16" s="151"/>
      <c r="J16" s="495"/>
      <c r="K16" s="496"/>
      <c r="L16" s="151"/>
      <c r="M16" s="233"/>
      <c r="N16" s="99"/>
      <c r="O16" s="129"/>
      <c r="P16" s="98"/>
      <c r="Q16" s="98"/>
    </row>
    <row r="17" spans="1:17">
      <c r="A17" s="148"/>
      <c r="B17" s="519"/>
      <c r="C17" s="520"/>
      <c r="D17" s="520"/>
      <c r="E17" s="521"/>
      <c r="F17" s="143"/>
      <c r="G17" s="149"/>
      <c r="H17" s="150"/>
      <c r="I17" s="149"/>
      <c r="J17" s="495"/>
      <c r="K17" s="496"/>
      <c r="L17" s="149"/>
      <c r="M17" s="234"/>
      <c r="N17" s="99"/>
      <c r="O17" s="129"/>
      <c r="P17" s="98"/>
      <c r="Q17" s="98"/>
    </row>
    <row r="18" spans="1:17">
      <c r="A18" s="152"/>
      <c r="B18" s="504"/>
      <c r="C18" s="505"/>
      <c r="D18" s="505"/>
      <c r="E18" s="506"/>
      <c r="F18" s="153"/>
      <c r="G18" s="153"/>
      <c r="H18" s="154"/>
      <c r="I18" s="153"/>
      <c r="J18" s="524"/>
      <c r="K18" s="525"/>
      <c r="L18" s="153"/>
      <c r="M18" s="235"/>
      <c r="N18" s="99"/>
      <c r="O18" s="129"/>
      <c r="P18" s="98"/>
      <c r="Q18" s="98"/>
    </row>
    <row r="19" spans="1:17" ht="33.75" thickBot="1">
      <c r="A19" s="155"/>
      <c r="B19" s="140"/>
      <c r="C19" s="140"/>
      <c r="D19" s="140"/>
      <c r="E19" s="140"/>
      <c r="F19" s="140"/>
      <c r="G19" s="140"/>
      <c r="H19" s="140"/>
      <c r="I19" s="140"/>
      <c r="J19" s="156"/>
      <c r="K19" s="156"/>
      <c r="L19" s="157" t="s">
        <v>100</v>
      </c>
      <c r="M19" s="236">
        <f>SUM(M8:M17)</f>
        <v>0</v>
      </c>
      <c r="N19" s="99"/>
      <c r="O19" s="129"/>
      <c r="P19" s="98"/>
      <c r="Q19" s="98"/>
    </row>
    <row r="20" spans="1:17" ht="14.25" thickTop="1" thickBot="1">
      <c r="A20" s="136"/>
      <c r="B20" s="137"/>
      <c r="C20" s="137"/>
      <c r="D20" s="137"/>
      <c r="E20" s="137"/>
      <c r="F20" s="137"/>
      <c r="G20" s="137"/>
      <c r="H20" s="137"/>
      <c r="I20" s="137"/>
      <c r="J20" s="158"/>
      <c r="K20" s="137"/>
      <c r="L20" s="158"/>
      <c r="M20" s="237"/>
      <c r="N20" s="99"/>
      <c r="O20" s="129"/>
      <c r="P20" s="98"/>
      <c r="Q20" s="159"/>
    </row>
    <row r="21" spans="1:17" ht="13.5" thickTop="1">
      <c r="A21" s="489" t="s">
        <v>90</v>
      </c>
      <c r="B21" s="509" t="s">
        <v>101</v>
      </c>
      <c r="C21" s="510"/>
      <c r="D21" s="510"/>
      <c r="E21" s="510"/>
      <c r="F21" s="510"/>
      <c r="G21" s="510"/>
      <c r="H21" s="511"/>
      <c r="I21" s="489" t="s">
        <v>93</v>
      </c>
      <c r="J21" s="509" t="s">
        <v>102</v>
      </c>
      <c r="K21" s="511"/>
      <c r="L21" s="125" t="s">
        <v>103</v>
      </c>
      <c r="M21" s="229" t="s">
        <v>98</v>
      </c>
      <c r="N21" s="99"/>
      <c r="O21" s="129"/>
      <c r="P21" s="98"/>
      <c r="Q21" s="159"/>
    </row>
    <row r="22" spans="1:17">
      <c r="A22" s="490"/>
      <c r="B22" s="512"/>
      <c r="C22" s="513"/>
      <c r="D22" s="513"/>
      <c r="E22" s="513"/>
      <c r="F22" s="513"/>
      <c r="G22" s="513"/>
      <c r="H22" s="514"/>
      <c r="I22" s="490"/>
      <c r="J22" s="512"/>
      <c r="K22" s="514"/>
      <c r="L22" s="126" t="s">
        <v>104</v>
      </c>
      <c r="M22" s="238" t="s">
        <v>99</v>
      </c>
      <c r="N22" s="141"/>
      <c r="O22" s="99"/>
      <c r="P22" s="99"/>
      <c r="Q22" s="99"/>
    </row>
    <row r="23" spans="1:17" s="166" customFormat="1" ht="11.25">
      <c r="A23" s="160"/>
      <c r="B23" s="486"/>
      <c r="C23" s="487"/>
      <c r="D23" s="487"/>
      <c r="E23" s="487"/>
      <c r="F23" s="487"/>
      <c r="G23" s="487"/>
      <c r="H23" s="488"/>
      <c r="I23" s="161"/>
      <c r="J23" s="517"/>
      <c r="K23" s="518"/>
      <c r="L23" s="146"/>
      <c r="M23" s="239"/>
      <c r="N23" s="162"/>
      <c r="O23" s="163"/>
      <c r="P23" s="164"/>
      <c r="Q23" s="165"/>
    </row>
    <row r="24" spans="1:17">
      <c r="A24" s="142"/>
      <c r="B24" s="486"/>
      <c r="C24" s="487"/>
      <c r="D24" s="487"/>
      <c r="E24" s="487"/>
      <c r="F24" s="487"/>
      <c r="G24" s="487"/>
      <c r="H24" s="488"/>
      <c r="I24" s="143"/>
      <c r="J24" s="522"/>
      <c r="K24" s="523"/>
      <c r="L24" s="146"/>
      <c r="M24" s="233"/>
      <c r="N24" s="162"/>
      <c r="O24" s="163"/>
      <c r="P24" s="167"/>
      <c r="Q24" s="165"/>
    </row>
    <row r="25" spans="1:17">
      <c r="A25" s="142"/>
      <c r="B25" s="486"/>
      <c r="C25" s="487"/>
      <c r="D25" s="487"/>
      <c r="E25" s="487"/>
      <c r="F25" s="487"/>
      <c r="G25" s="487"/>
      <c r="H25" s="488"/>
      <c r="I25" s="143"/>
      <c r="J25" s="493"/>
      <c r="K25" s="494"/>
      <c r="L25" s="146"/>
      <c r="M25" s="233"/>
      <c r="N25" s="129"/>
      <c r="O25" s="129"/>
      <c r="P25" s="98"/>
      <c r="Q25" s="168"/>
    </row>
    <row r="26" spans="1:17">
      <c r="A26" s="142"/>
      <c r="B26" s="486"/>
      <c r="C26" s="487"/>
      <c r="D26" s="487"/>
      <c r="E26" s="487"/>
      <c r="F26" s="487"/>
      <c r="G26" s="487"/>
      <c r="H26" s="488"/>
      <c r="I26" s="143"/>
      <c r="J26" s="495"/>
      <c r="K26" s="496"/>
      <c r="L26" s="146"/>
      <c r="M26" s="233"/>
      <c r="N26" s="129"/>
      <c r="O26" s="129"/>
      <c r="P26" s="98"/>
      <c r="Q26" s="168"/>
    </row>
    <row r="27" spans="1:17">
      <c r="A27" s="142"/>
      <c r="B27" s="486"/>
      <c r="C27" s="487"/>
      <c r="D27" s="487"/>
      <c r="E27" s="487"/>
      <c r="F27" s="487"/>
      <c r="G27" s="487"/>
      <c r="H27" s="488"/>
      <c r="I27" s="143"/>
      <c r="J27" s="495"/>
      <c r="K27" s="496"/>
      <c r="L27" s="146"/>
      <c r="M27" s="233"/>
      <c r="N27" s="169"/>
      <c r="O27" s="169"/>
      <c r="P27" s="100"/>
      <c r="Q27" s="170"/>
    </row>
    <row r="28" spans="1:17">
      <c r="A28" s="152"/>
      <c r="B28" s="504"/>
      <c r="C28" s="505"/>
      <c r="D28" s="505"/>
      <c r="E28" s="505"/>
      <c r="F28" s="505"/>
      <c r="G28" s="505"/>
      <c r="H28" s="506"/>
      <c r="I28" s="153"/>
      <c r="J28" s="507"/>
      <c r="K28" s="508"/>
      <c r="L28" s="146"/>
      <c r="M28" s="240"/>
      <c r="N28" s="99"/>
      <c r="O28" s="129"/>
      <c r="P28" s="98"/>
      <c r="Q28" s="98"/>
    </row>
    <row r="29" spans="1:17" ht="24.75">
      <c r="A29" s="136"/>
      <c r="B29" s="137"/>
      <c r="C29" s="137"/>
      <c r="D29" s="137"/>
      <c r="E29" s="137"/>
      <c r="F29" s="137"/>
      <c r="G29" s="137"/>
      <c r="H29" s="138"/>
      <c r="I29" s="172"/>
      <c r="J29" s="173"/>
      <c r="K29" s="174"/>
      <c r="L29" s="175" t="s">
        <v>105</v>
      </c>
      <c r="M29" s="241">
        <f>SUM(M23:M28)</f>
        <v>0</v>
      </c>
      <c r="N29" s="99"/>
      <c r="O29" s="129"/>
      <c r="P29" s="98"/>
      <c r="Q29" s="98"/>
    </row>
    <row r="30" spans="1:17">
      <c r="A30" s="136"/>
      <c r="B30" s="137"/>
      <c r="C30" s="137"/>
      <c r="D30" s="137"/>
      <c r="E30" s="137"/>
      <c r="F30" s="137"/>
      <c r="G30" s="137"/>
      <c r="H30" s="138"/>
      <c r="I30" s="515" t="s">
        <v>106</v>
      </c>
      <c r="J30" s="516"/>
      <c r="K30" s="516"/>
      <c r="L30" s="177"/>
      <c r="M30" s="242">
        <f>M29*L30</f>
        <v>0</v>
      </c>
      <c r="N30" s="99"/>
      <c r="O30" s="129"/>
      <c r="P30" s="98"/>
      <c r="Q30" s="98"/>
    </row>
    <row r="31" spans="1:17" ht="25.5" thickBot="1">
      <c r="A31" s="155"/>
      <c r="B31" s="140"/>
      <c r="C31" s="140"/>
      <c r="D31" s="140"/>
      <c r="E31" s="140"/>
      <c r="F31" s="140"/>
      <c r="G31" s="140"/>
      <c r="H31" s="178"/>
      <c r="I31" s="140" t="s">
        <v>107</v>
      </c>
      <c r="J31" s="156"/>
      <c r="K31" s="156"/>
      <c r="L31" s="179"/>
      <c r="M31" s="236">
        <f>SUM(M29:M30)</f>
        <v>0</v>
      </c>
      <c r="N31" s="99"/>
      <c r="O31" s="129"/>
      <c r="P31" s="98"/>
      <c r="Q31" s="98"/>
    </row>
    <row r="32" spans="1:17" ht="13.5" thickTop="1">
      <c r="A32" s="180"/>
      <c r="B32" s="181"/>
      <c r="C32" s="181"/>
      <c r="D32" s="181"/>
      <c r="E32" s="181"/>
      <c r="F32" s="181"/>
      <c r="G32" s="181"/>
      <c r="H32" s="181"/>
      <c r="I32" s="181"/>
      <c r="J32" s="182"/>
      <c r="K32" s="181"/>
      <c r="L32" s="182"/>
      <c r="M32" s="243"/>
      <c r="N32" s="99"/>
      <c r="O32" s="129"/>
      <c r="P32" s="98"/>
      <c r="Q32" s="98"/>
    </row>
    <row r="33" spans="1:17" ht="24.75">
      <c r="A33" s="183"/>
      <c r="B33" s="176"/>
      <c r="C33" s="176"/>
      <c r="D33" s="176"/>
      <c r="E33" s="176"/>
      <c r="F33" s="176"/>
      <c r="G33" s="176"/>
      <c r="H33" s="184"/>
      <c r="I33" s="185"/>
      <c r="J33" s="185"/>
      <c r="K33" s="176"/>
      <c r="L33" s="186" t="s">
        <v>108</v>
      </c>
      <c r="M33" s="242">
        <f>M19+M31</f>
        <v>0</v>
      </c>
      <c r="N33" s="99"/>
      <c r="O33" s="129"/>
      <c r="P33" s="98"/>
      <c r="Q33" s="98"/>
    </row>
    <row r="34" spans="1:17" ht="33">
      <c r="A34" s="183" t="s">
        <v>109</v>
      </c>
      <c r="B34" s="176"/>
      <c r="C34" s="176"/>
      <c r="D34" s="184"/>
      <c r="E34" s="124"/>
      <c r="F34" s="187"/>
      <c r="G34" s="187"/>
      <c r="H34" s="188"/>
      <c r="I34" s="176" t="s">
        <v>110</v>
      </c>
      <c r="J34" s="189"/>
      <c r="K34" s="176"/>
      <c r="L34" s="190"/>
      <c r="M34" s="244"/>
      <c r="N34" s="99"/>
      <c r="O34" s="129"/>
      <c r="P34" s="98"/>
      <c r="Q34" s="98"/>
    </row>
    <row r="35" spans="1:17" s="166" customFormat="1" ht="12" thickBot="1">
      <c r="A35" s="136"/>
      <c r="B35" s="137"/>
      <c r="C35" s="137"/>
      <c r="D35" s="137"/>
      <c r="E35" s="137"/>
      <c r="F35" s="137"/>
      <c r="G35" s="137"/>
      <c r="H35" s="137"/>
      <c r="I35" s="191"/>
      <c r="J35" s="191"/>
      <c r="K35" s="137"/>
      <c r="L35" s="191"/>
      <c r="M35" s="237"/>
      <c r="N35" s="99"/>
      <c r="O35" s="129"/>
      <c r="P35" s="98"/>
      <c r="Q35" s="98"/>
    </row>
    <row r="36" spans="1:17" ht="13.5" thickTop="1">
      <c r="A36" s="489" t="s">
        <v>90</v>
      </c>
      <c r="B36" s="509" t="s">
        <v>111</v>
      </c>
      <c r="C36" s="510"/>
      <c r="D36" s="510"/>
      <c r="E36" s="510"/>
      <c r="F36" s="510"/>
      <c r="G36" s="510"/>
      <c r="H36" s="511"/>
      <c r="I36" s="489" t="s">
        <v>93</v>
      </c>
      <c r="J36" s="509" t="s">
        <v>112</v>
      </c>
      <c r="K36" s="511"/>
      <c r="L36" s="489" t="s">
        <v>113</v>
      </c>
      <c r="M36" s="229" t="s">
        <v>114</v>
      </c>
      <c r="N36" s="99"/>
      <c r="O36" s="99"/>
      <c r="P36" s="99"/>
      <c r="Q36" s="99"/>
    </row>
    <row r="37" spans="1:17">
      <c r="A37" s="490"/>
      <c r="B37" s="512"/>
      <c r="C37" s="513"/>
      <c r="D37" s="513"/>
      <c r="E37" s="513"/>
      <c r="F37" s="513"/>
      <c r="G37" s="513"/>
      <c r="H37" s="514"/>
      <c r="I37" s="490"/>
      <c r="J37" s="512"/>
      <c r="K37" s="514"/>
      <c r="L37" s="490"/>
      <c r="M37" s="238" t="s">
        <v>115</v>
      </c>
      <c r="N37" s="99"/>
      <c r="O37" s="99"/>
      <c r="P37" s="99"/>
      <c r="Q37" s="483"/>
    </row>
    <row r="38" spans="1:17">
      <c r="A38" s="160"/>
      <c r="B38" s="486"/>
      <c r="C38" s="487"/>
      <c r="D38" s="487"/>
      <c r="E38" s="487"/>
      <c r="F38" s="487"/>
      <c r="G38" s="487"/>
      <c r="H38" s="488"/>
      <c r="I38" s="161"/>
      <c r="J38" s="491"/>
      <c r="K38" s="492"/>
      <c r="L38" s="146"/>
      <c r="M38" s="239">
        <f>ROUND(J38*L38,2)</f>
        <v>0</v>
      </c>
      <c r="N38" s="484"/>
      <c r="O38" s="484"/>
      <c r="P38" s="484"/>
      <c r="Q38" s="483"/>
    </row>
    <row r="39" spans="1:17">
      <c r="A39" s="192"/>
      <c r="B39" s="486"/>
      <c r="C39" s="487"/>
      <c r="D39" s="487"/>
      <c r="E39" s="487"/>
      <c r="F39" s="487"/>
      <c r="G39" s="487"/>
      <c r="H39" s="488"/>
      <c r="I39" s="143"/>
      <c r="J39" s="493"/>
      <c r="K39" s="494"/>
      <c r="L39" s="146"/>
      <c r="M39" s="233">
        <f>ROUND(J39*L39,2)</f>
        <v>0</v>
      </c>
      <c r="N39" s="484"/>
      <c r="O39" s="484"/>
      <c r="P39" s="484"/>
      <c r="Q39" s="483"/>
    </row>
    <row r="40" spans="1:17">
      <c r="A40" s="142"/>
      <c r="B40" s="486"/>
      <c r="C40" s="487"/>
      <c r="D40" s="487"/>
      <c r="E40" s="487"/>
      <c r="F40" s="487"/>
      <c r="G40" s="487"/>
      <c r="H40" s="488"/>
      <c r="I40" s="143"/>
      <c r="J40" s="493"/>
      <c r="K40" s="494"/>
      <c r="L40" s="146"/>
      <c r="M40" s="233">
        <f>ROUND(J40*L40,2)</f>
        <v>0</v>
      </c>
      <c r="N40" s="193"/>
      <c r="O40" s="193"/>
      <c r="P40" s="167"/>
      <c r="Q40" s="185"/>
    </row>
    <row r="41" spans="1:17">
      <c r="A41" s="142"/>
      <c r="B41" s="486"/>
      <c r="C41" s="487"/>
      <c r="D41" s="487"/>
      <c r="E41" s="487"/>
      <c r="F41" s="487"/>
      <c r="G41" s="487"/>
      <c r="H41" s="488"/>
      <c r="I41" s="143"/>
      <c r="J41" s="493"/>
      <c r="K41" s="494"/>
      <c r="L41" s="146"/>
      <c r="M41" s="233">
        <f>ROUND(J41*L41,2)</f>
        <v>0</v>
      </c>
      <c r="N41" s="485"/>
      <c r="O41" s="485"/>
      <c r="P41" s="167"/>
      <c r="Q41" s="185"/>
    </row>
    <row r="42" spans="1:17">
      <c r="A42" s="142"/>
      <c r="B42" s="486"/>
      <c r="C42" s="487"/>
      <c r="D42" s="487"/>
      <c r="E42" s="487"/>
      <c r="F42" s="487"/>
      <c r="G42" s="487"/>
      <c r="H42" s="488"/>
      <c r="I42" s="143"/>
      <c r="J42" s="194"/>
      <c r="K42" s="195"/>
      <c r="L42" s="146"/>
      <c r="M42" s="233"/>
      <c r="N42" s="193"/>
      <c r="O42" s="164"/>
      <c r="P42" s="196"/>
    </row>
    <row r="43" spans="1:17">
      <c r="A43" s="142"/>
      <c r="B43" s="486"/>
      <c r="C43" s="487"/>
      <c r="D43" s="487"/>
      <c r="E43" s="487"/>
      <c r="F43" s="487"/>
      <c r="G43" s="487"/>
      <c r="H43" s="488"/>
      <c r="I43" s="143"/>
      <c r="J43" s="194"/>
      <c r="K43" s="195"/>
      <c r="L43" s="146"/>
      <c r="M43" s="233"/>
      <c r="N43" s="193"/>
      <c r="O43" s="164"/>
      <c r="P43" s="196"/>
    </row>
    <row r="44" spans="1:17">
      <c r="A44" s="142"/>
      <c r="B44" s="486"/>
      <c r="C44" s="487"/>
      <c r="D44" s="487"/>
      <c r="E44" s="487"/>
      <c r="F44" s="487"/>
      <c r="G44" s="487"/>
      <c r="H44" s="488"/>
      <c r="I44" s="143"/>
      <c r="J44" s="495"/>
      <c r="K44" s="496"/>
      <c r="L44" s="146"/>
      <c r="M44" s="233"/>
    </row>
    <row r="45" spans="1:17">
      <c r="A45" s="142"/>
      <c r="B45" s="486"/>
      <c r="C45" s="487"/>
      <c r="D45" s="487"/>
      <c r="E45" s="487"/>
      <c r="F45" s="487"/>
      <c r="G45" s="487"/>
      <c r="H45" s="488"/>
      <c r="I45" s="143"/>
      <c r="J45" s="495"/>
      <c r="K45" s="496"/>
      <c r="L45" s="146"/>
      <c r="M45" s="233"/>
      <c r="N45" s="197"/>
      <c r="O45" s="197"/>
      <c r="P45" s="197"/>
      <c r="Q45" s="197"/>
    </row>
    <row r="46" spans="1:17">
      <c r="A46" s="148"/>
      <c r="B46" s="486"/>
      <c r="C46" s="487"/>
      <c r="D46" s="487"/>
      <c r="E46" s="487"/>
      <c r="F46" s="487"/>
      <c r="G46" s="487"/>
      <c r="H46" s="488"/>
      <c r="I46" s="149"/>
      <c r="J46" s="198"/>
      <c r="K46" s="199"/>
      <c r="L46" s="146"/>
      <c r="M46" s="233"/>
      <c r="N46" s="197"/>
      <c r="O46" s="197"/>
      <c r="P46" s="197"/>
      <c r="Q46" s="197"/>
    </row>
    <row r="47" spans="1:17">
      <c r="A47" s="152"/>
      <c r="B47" s="486"/>
      <c r="C47" s="487"/>
      <c r="D47" s="487"/>
      <c r="E47" s="487"/>
      <c r="F47" s="487"/>
      <c r="G47" s="487"/>
      <c r="H47" s="488"/>
      <c r="I47" s="152"/>
      <c r="J47" s="200"/>
      <c r="K47" s="171"/>
      <c r="L47" s="146"/>
      <c r="M47" s="240"/>
      <c r="N47" s="197"/>
      <c r="O47" s="197"/>
      <c r="P47" s="197"/>
      <c r="Q47" s="197"/>
    </row>
    <row r="48" spans="1:17" ht="25.5" thickBot="1">
      <c r="A48" s="201"/>
      <c r="B48" s="202"/>
      <c r="C48" s="202"/>
      <c r="D48" s="202"/>
      <c r="E48" s="202"/>
      <c r="F48" s="202"/>
      <c r="G48" s="202"/>
      <c r="H48" s="202"/>
      <c r="I48" s="202"/>
      <c r="J48" s="203"/>
      <c r="K48" s="202"/>
      <c r="L48" s="157" t="s">
        <v>116</v>
      </c>
      <c r="M48" s="245">
        <f>SUM(M38:M47)</f>
        <v>0</v>
      </c>
    </row>
    <row r="49" spans="1:13" ht="13.5" thickTop="1">
      <c r="A49" s="204" t="s">
        <v>120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237"/>
    </row>
    <row r="50" spans="1:13" ht="33">
      <c r="A50" s="498"/>
      <c r="B50" s="499"/>
      <c r="C50" s="499"/>
      <c r="D50" s="499"/>
      <c r="E50" s="499"/>
      <c r="F50" s="499"/>
      <c r="G50" s="499"/>
      <c r="H50" s="499"/>
      <c r="I50" s="500"/>
      <c r="J50" s="205" t="s">
        <v>117</v>
      </c>
      <c r="K50" s="206"/>
      <c r="L50" s="207"/>
      <c r="M50" s="246">
        <f>SUM(M34+M48)</f>
        <v>0</v>
      </c>
    </row>
    <row r="51" spans="1:13">
      <c r="A51" s="498"/>
      <c r="B51" s="499"/>
      <c r="C51" s="499"/>
      <c r="D51" s="499"/>
      <c r="E51" s="499"/>
      <c r="F51" s="499"/>
      <c r="G51" s="499"/>
      <c r="H51" s="499"/>
      <c r="I51" s="500"/>
      <c r="J51" s="127" t="s">
        <v>192</v>
      </c>
      <c r="K51" s="128"/>
      <c r="L51" s="208" t="e">
        <f>#REF!</f>
        <v>#REF!</v>
      </c>
      <c r="M51" s="237" t="e">
        <f>L51*M50</f>
        <v>#REF!</v>
      </c>
    </row>
    <row r="52" spans="1:13" ht="24.75">
      <c r="A52" s="501"/>
      <c r="B52" s="502"/>
      <c r="C52" s="502"/>
      <c r="D52" s="502"/>
      <c r="E52" s="502"/>
      <c r="F52" s="502"/>
      <c r="G52" s="502"/>
      <c r="H52" s="502"/>
      <c r="I52" s="503"/>
      <c r="J52" s="209" t="s">
        <v>118</v>
      </c>
      <c r="K52" s="210"/>
      <c r="L52" s="211"/>
      <c r="M52" s="247" t="e">
        <f>SUM(M50+M51)</f>
        <v>#REF!</v>
      </c>
    </row>
    <row r="53" spans="1:13">
      <c r="J53" s="497"/>
      <c r="K53" s="497"/>
      <c r="L53" s="497"/>
      <c r="M53" s="248"/>
    </row>
  </sheetData>
  <mergeCells count="80">
    <mergeCell ref="L6:L7"/>
    <mergeCell ref="A1:M2"/>
    <mergeCell ref="A4:B4"/>
    <mergeCell ref="E4:L5"/>
    <mergeCell ref="A5:B5"/>
    <mergeCell ref="A6:A7"/>
    <mergeCell ref="B6:E7"/>
    <mergeCell ref="F6:F7"/>
    <mergeCell ref="G6:G7"/>
    <mergeCell ref="H6:H7"/>
    <mergeCell ref="I6:I7"/>
    <mergeCell ref="B8:E8"/>
    <mergeCell ref="J8:K8"/>
    <mergeCell ref="B9:E9"/>
    <mergeCell ref="J9:K9"/>
    <mergeCell ref="J6:K7"/>
    <mergeCell ref="B10:E10"/>
    <mergeCell ref="J10:K10"/>
    <mergeCell ref="B11:E11"/>
    <mergeCell ref="J11:K11"/>
    <mergeCell ref="B12:E12"/>
    <mergeCell ref="J12:K12"/>
    <mergeCell ref="B13:E13"/>
    <mergeCell ref="J13:K13"/>
    <mergeCell ref="B14:E14"/>
    <mergeCell ref="J14:K14"/>
    <mergeCell ref="B15:E15"/>
    <mergeCell ref="J15:K15"/>
    <mergeCell ref="B16:E16"/>
    <mergeCell ref="J16:K16"/>
    <mergeCell ref="B24:H24"/>
    <mergeCell ref="J24:K24"/>
    <mergeCell ref="B27:H27"/>
    <mergeCell ref="J27:K27"/>
    <mergeCell ref="B17:E17"/>
    <mergeCell ref="J17:K17"/>
    <mergeCell ref="B18:E18"/>
    <mergeCell ref="J18:K18"/>
    <mergeCell ref="A21:A22"/>
    <mergeCell ref="B21:H22"/>
    <mergeCell ref="I21:I22"/>
    <mergeCell ref="J21:K22"/>
    <mergeCell ref="B26:H26"/>
    <mergeCell ref="J26:K26"/>
    <mergeCell ref="B23:H23"/>
    <mergeCell ref="J23:K23"/>
    <mergeCell ref="B25:H25"/>
    <mergeCell ref="J25:K25"/>
    <mergeCell ref="B28:H28"/>
    <mergeCell ref="J28:K28"/>
    <mergeCell ref="A36:A37"/>
    <mergeCell ref="B36:H37"/>
    <mergeCell ref="I36:I37"/>
    <mergeCell ref="J36:K37"/>
    <mergeCell ref="I30:K30"/>
    <mergeCell ref="J44:K44"/>
    <mergeCell ref="B40:H40"/>
    <mergeCell ref="J40:K40"/>
    <mergeCell ref="J53:L53"/>
    <mergeCell ref="B45:H45"/>
    <mergeCell ref="J45:K45"/>
    <mergeCell ref="B46:H46"/>
    <mergeCell ref="B47:H47"/>
    <mergeCell ref="J41:K41"/>
    <mergeCell ref="A50:I50"/>
    <mergeCell ref="A51:I51"/>
    <mergeCell ref="A52:I52"/>
    <mergeCell ref="B42:H42"/>
    <mergeCell ref="B44:H44"/>
    <mergeCell ref="B43:H43"/>
    <mergeCell ref="Q37:Q39"/>
    <mergeCell ref="N38:P38"/>
    <mergeCell ref="N39:P39"/>
    <mergeCell ref="N41:O41"/>
    <mergeCell ref="B41:H41"/>
    <mergeCell ref="L36:L37"/>
    <mergeCell ref="B38:H38"/>
    <mergeCell ref="J38:K38"/>
    <mergeCell ref="B39:H39"/>
    <mergeCell ref="J39:K39"/>
  </mergeCells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CALCULO DO FATOR K - H.E.</vt:lpstr>
      <vt:lpstr>K-3 - H.E.</vt:lpstr>
      <vt:lpstr>K-2 - H.E.</vt:lpstr>
      <vt:lpstr>K-1 - H.E.</vt:lpstr>
      <vt:lpstr>CAPA</vt:lpstr>
      <vt:lpstr>PSQ</vt:lpstr>
      <vt:lpstr>SALARIO MEDIO</vt:lpstr>
      <vt:lpstr>SALARIO VAL ADOT</vt:lpstr>
      <vt:lpstr>CPU MODELO</vt:lpstr>
      <vt:lpstr>Plan2</vt:lpstr>
      <vt:lpstr>CAPA!Area_de_impressao</vt:lpstr>
      <vt:lpstr>'CPU MODELO'!Area_de_impressao</vt:lpstr>
      <vt:lpstr>'K-1 - H.E.'!Area_de_impressao</vt:lpstr>
      <vt:lpstr>'K-2 - H.E.'!Area_de_impressao</vt:lpstr>
      <vt:lpstr>'K-3 - H.E.'!Area_de_impressao</vt:lpstr>
      <vt:lpstr>PSQ!Area_de_impressao</vt:lpstr>
      <vt:lpstr>'SALARIO MEDIO'!Area_de_impressao</vt:lpstr>
      <vt:lpstr>'SALARIO VAL ADOT'!Area_de_impressao</vt:lpstr>
      <vt:lpstr>PSQ!Titulos_de_impressao</vt:lpstr>
      <vt:lpstr>'SALARIO MEDIO'!Titulos_de_impressao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CARLOS</dc:creator>
  <cp:lastModifiedBy>Infraero</cp:lastModifiedBy>
  <cp:lastPrinted>2011-12-20T11:59:50Z</cp:lastPrinted>
  <dcterms:created xsi:type="dcterms:W3CDTF">2003-04-25T23:09:13Z</dcterms:created>
  <dcterms:modified xsi:type="dcterms:W3CDTF">2012-08-01T20:27:36Z</dcterms:modified>
</cp:coreProperties>
</file>