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90" windowWidth="14940" windowHeight="9030" firstSheet="4" activeTab="4"/>
  </bookViews>
  <sheets>
    <sheet name="CAPA" sheetId="16" state="hidden" r:id="rId1"/>
    <sheet name="GERAL" sheetId="11" state="hidden" r:id="rId2"/>
    <sheet name="BDI" sheetId="13" state="hidden" r:id="rId3"/>
    <sheet name="ENCARGOS" sheetId="14" state="hidden" r:id="rId4"/>
    <sheet name="CRONOGRAMA FISICO-FINANCEIRO" sheetId="12" r:id="rId5"/>
    <sheet name="SERVIÇOS TÉCNICOS INICIAIS" sheetId="1" state="hidden" r:id="rId6"/>
    <sheet name=" SUB MÓDULO TIPO A (2)" sheetId="3" state="hidden" r:id="rId7"/>
    <sheet name="SUB MÓDULO TIPO B (3)" sheetId="4" state="hidden" r:id="rId8"/>
    <sheet name=" SUB MÓDULO TIPO C (4)" sheetId="5" state="hidden" r:id="rId9"/>
    <sheet name=" COMPONENTES (5)" sheetId="6" state="hidden" r:id="rId10"/>
    <sheet name=" COMPLEMENTOS (6)" sheetId="8" state="hidden" r:id="rId11"/>
    <sheet name="SERVIÇOS TECNICOS FINAIS (7)" sheetId="9" state="hidden" r:id="rId12"/>
  </sheets>
  <definedNames>
    <definedName name="_xlnm.Print_Area" localSheetId="8">' SUB MÓDULO TIPO C (4)'!$A$1:$N$94</definedName>
    <definedName name="_xlnm.Print_Area" localSheetId="4">'CRONOGRAMA FISICO-FINANCEIRO'!$A$1:$AS$58</definedName>
    <definedName name="_xlnm.Print_Area" localSheetId="3">ENCARGOS!$A$1:$C$51</definedName>
    <definedName name="_xlnm.Print_Area" localSheetId="1">GERAL!$A$1:$N$45</definedName>
    <definedName name="_xlnm.Print_Titles" localSheetId="10">' COMPLEMENTOS (6)'!$1:$10</definedName>
    <definedName name="_xlnm.Print_Titles" localSheetId="6">' SUB MÓDULO TIPO A (2)'!$1:$11</definedName>
    <definedName name="_xlnm.Print_Titles" localSheetId="8">' SUB MÓDULO TIPO C (4)'!$1:$10</definedName>
    <definedName name="_xlnm.Print_Titles" localSheetId="4">'CRONOGRAMA FISICO-FINANCEIRO'!$1:$10</definedName>
    <definedName name="_xlnm.Print_Titles" localSheetId="1">GERAL!$1:$9</definedName>
    <definedName name="_xlnm.Print_Titles" localSheetId="7">'SUB MÓDULO TIPO B (3)'!$1:$11</definedName>
  </definedNames>
  <calcPr calcId="125725" fullCalcOnLoad="1"/>
</workbook>
</file>

<file path=xl/calcChain.xml><?xml version="1.0" encoding="utf-8"?>
<calcChain xmlns="http://schemas.openxmlformats.org/spreadsheetml/2006/main">
  <c r="P54" i="12"/>
  <c r="V54" s="1"/>
  <c r="AB54" s="1"/>
  <c r="AH54" s="1"/>
  <c r="AN54" s="1"/>
  <c r="M30" i="6"/>
  <c r="F54" i="11"/>
  <c r="M24" i="6"/>
  <c r="M21"/>
  <c r="J32" i="12"/>
  <c r="M32"/>
  <c r="M18" i="6"/>
  <c r="O27" i="11"/>
  <c r="M13" i="6"/>
  <c r="M29"/>
  <c r="M28"/>
  <c r="M27"/>
  <c r="M26"/>
  <c r="M25"/>
  <c r="M23"/>
  <c r="M22"/>
  <c r="M20"/>
  <c r="M19"/>
  <c r="M15"/>
  <c r="M16"/>
  <c r="M17"/>
  <c r="M14"/>
  <c r="M18" i="9"/>
  <c r="M14"/>
  <c r="M15"/>
  <c r="M16"/>
  <c r="O39" i="11"/>
  <c r="M17" i="9"/>
  <c r="M13"/>
  <c r="M12"/>
  <c r="M18" i="8"/>
  <c r="M19"/>
  <c r="M29"/>
  <c r="M31"/>
  <c r="M35"/>
  <c r="M57"/>
  <c r="M77"/>
  <c r="M76"/>
  <c r="M75"/>
  <c r="M74"/>
  <c r="M73"/>
  <c r="M72"/>
  <c r="M71"/>
  <c r="M70"/>
  <c r="M69"/>
  <c r="M68"/>
  <c r="M67"/>
  <c r="M66"/>
  <c r="M65"/>
  <c r="M64"/>
  <c r="M63"/>
  <c r="M62"/>
  <c r="M61"/>
  <c r="M60"/>
  <c r="M59"/>
  <c r="M58"/>
  <c r="M56"/>
  <c r="M55"/>
  <c r="M54"/>
  <c r="M53"/>
  <c r="M52"/>
  <c r="M51"/>
  <c r="M50"/>
  <c r="M49"/>
  <c r="M48"/>
  <c r="M47"/>
  <c r="M46"/>
  <c r="M45"/>
  <c r="M44"/>
  <c r="M43"/>
  <c r="M42"/>
  <c r="M41"/>
  <c r="M40"/>
  <c r="M39"/>
  <c r="M38"/>
  <c r="M37"/>
  <c r="M36"/>
  <c r="M34"/>
  <c r="M33"/>
  <c r="M32"/>
  <c r="M30"/>
  <c r="M28"/>
  <c r="M27"/>
  <c r="M26"/>
  <c r="M25"/>
  <c r="M24"/>
  <c r="M23"/>
  <c r="M22"/>
  <c r="M21"/>
  <c r="M20"/>
  <c r="M15"/>
  <c r="M11"/>
  <c r="M16"/>
  <c r="E7" i="12"/>
  <c r="A6" i="14"/>
  <c r="A6" i="16"/>
  <c r="D8"/>
  <c r="C2" i="14"/>
  <c r="M14" i="8"/>
  <c r="M13"/>
  <c r="I15"/>
  <c r="I14"/>
  <c r="I12"/>
  <c r="M12"/>
  <c r="J25" i="12"/>
  <c r="J19"/>
  <c r="J18"/>
  <c r="J12"/>
  <c r="G25"/>
  <c r="I25"/>
  <c r="I19"/>
  <c r="I18"/>
  <c r="M18"/>
  <c r="M17" s="1"/>
  <c r="G19"/>
  <c r="G18"/>
  <c r="I12"/>
  <c r="M12" s="1"/>
  <c r="G12"/>
  <c r="D25"/>
  <c r="D19"/>
  <c r="D18"/>
  <c r="D12"/>
  <c r="M12" i="11"/>
  <c r="M18"/>
  <c r="M17"/>
  <c r="M16"/>
  <c r="M15"/>
  <c r="M14"/>
  <c r="M13"/>
  <c r="M11"/>
  <c r="M10"/>
  <c r="I50"/>
  <c r="M13" i="1"/>
  <c r="M11"/>
  <c r="M12"/>
  <c r="O43" i="11"/>
  <c r="O41"/>
  <c r="O40"/>
  <c r="O37"/>
  <c r="O36"/>
  <c r="O35"/>
  <c r="O34"/>
  <c r="O33"/>
  <c r="O29"/>
  <c r="O28"/>
  <c r="O26"/>
  <c r="P45"/>
  <c r="M91" i="5"/>
  <c r="M90"/>
  <c r="M89"/>
  <c r="M88"/>
  <c r="M87"/>
  <c r="M86"/>
  <c r="M85"/>
  <c r="M84"/>
  <c r="M83"/>
  <c r="M82"/>
  <c r="M81"/>
  <c r="M80"/>
  <c r="M79"/>
  <c r="M78"/>
  <c r="M77"/>
  <c r="M76"/>
  <c r="M75"/>
  <c r="O75"/>
  <c r="M74"/>
  <c r="M73"/>
  <c r="M72"/>
  <c r="M71"/>
  <c r="M70"/>
  <c r="M69"/>
  <c r="O69"/>
  <c r="M68"/>
  <c r="M67"/>
  <c r="O67"/>
  <c r="M66"/>
  <c r="M65"/>
  <c r="M64"/>
  <c r="M63"/>
  <c r="M62"/>
  <c r="M61"/>
  <c r="M60"/>
  <c r="M59"/>
  <c r="O59"/>
  <c r="M58"/>
  <c r="M57"/>
  <c r="O57"/>
  <c r="M56"/>
  <c r="M55"/>
  <c r="M53"/>
  <c r="O53"/>
  <c r="M54"/>
  <c r="M52"/>
  <c r="M51"/>
  <c r="M50"/>
  <c r="M48"/>
  <c r="O48"/>
  <c r="M49"/>
  <c r="M47"/>
  <c r="M46"/>
  <c r="M45"/>
  <c r="M44"/>
  <c r="O44"/>
  <c r="M43"/>
  <c r="M42"/>
  <c r="M41"/>
  <c r="M40"/>
  <c r="M39"/>
  <c r="M38"/>
  <c r="M37"/>
  <c r="M36"/>
  <c r="M35"/>
  <c r="M34"/>
  <c r="M32"/>
  <c r="O32"/>
  <c r="M33"/>
  <c r="M31"/>
  <c r="M30"/>
  <c r="M28"/>
  <c r="O28"/>
  <c r="M29"/>
  <c r="M27"/>
  <c r="M26"/>
  <c r="M25"/>
  <c r="O25"/>
  <c r="M24"/>
  <c r="M23"/>
  <c r="O23"/>
  <c r="M22"/>
  <c r="M21"/>
  <c r="M20"/>
  <c r="O20"/>
  <c r="M13"/>
  <c r="M12"/>
  <c r="M11"/>
  <c r="M19"/>
  <c r="M18"/>
  <c r="O18"/>
  <c r="M17"/>
  <c r="M16"/>
  <c r="M15"/>
  <c r="M14"/>
  <c r="O14"/>
  <c r="F56" i="11"/>
  <c r="E56"/>
  <c r="E55"/>
  <c r="E54"/>
  <c r="E53"/>
  <c r="E52"/>
  <c r="E51"/>
  <c r="E50"/>
  <c r="A6" i="13"/>
  <c r="C2"/>
  <c r="C46" i="14"/>
  <c r="C47"/>
  <c r="C39"/>
  <c r="C33"/>
  <c r="C21"/>
  <c r="C31" i="13"/>
  <c r="C24"/>
  <c r="C32"/>
  <c r="C16"/>
  <c r="C42" i="14"/>
  <c r="C43"/>
  <c r="C49"/>
  <c r="J40" i="12"/>
  <c r="M40" s="1"/>
  <c r="J39"/>
  <c r="J38"/>
  <c r="M38" s="1"/>
  <c r="J37"/>
  <c r="J36"/>
  <c r="M36"/>
  <c r="J37" i="11"/>
  <c r="M37" s="1"/>
  <c r="P37" s="1"/>
  <c r="J36"/>
  <c r="J35"/>
  <c r="M35" s="1"/>
  <c r="P35" s="1"/>
  <c r="J34"/>
  <c r="M34" s="1"/>
  <c r="P34" s="1"/>
  <c r="J33"/>
  <c r="M33"/>
  <c r="P33" s="1"/>
  <c r="M179" i="4"/>
  <c r="M178"/>
  <c r="M177"/>
  <c r="M176"/>
  <c r="M175"/>
  <c r="M174"/>
  <c r="M173"/>
  <c r="M172"/>
  <c r="M171"/>
  <c r="M170"/>
  <c r="M169"/>
  <c r="M168"/>
  <c r="M167"/>
  <c r="M166"/>
  <c r="M165"/>
  <c r="M164"/>
  <c r="M163"/>
  <c r="M162"/>
  <c r="M161"/>
  <c r="M160"/>
  <c r="M159"/>
  <c r="M158"/>
  <c r="M157"/>
  <c r="M156"/>
  <c r="M155"/>
  <c r="M154"/>
  <c r="M153"/>
  <c r="M151"/>
  <c r="M152"/>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1"/>
  <c r="M106"/>
  <c r="M105"/>
  <c r="M104"/>
  <c r="M103"/>
  <c r="M102"/>
  <c r="M100"/>
  <c r="M99"/>
  <c r="M98"/>
  <c r="M97"/>
  <c r="M96"/>
  <c r="M95"/>
  <c r="M94"/>
  <c r="M93"/>
  <c r="M92"/>
  <c r="M91"/>
  <c r="M90"/>
  <c r="M89"/>
  <c r="M88"/>
  <c r="M87"/>
  <c r="M86"/>
  <c r="M85"/>
  <c r="M84"/>
  <c r="M83"/>
  <c r="M82"/>
  <c r="M81"/>
  <c r="M80"/>
  <c r="M79"/>
  <c r="M78"/>
  <c r="M77"/>
  <c r="M76"/>
  <c r="M75"/>
  <c r="M74"/>
  <c r="M73"/>
  <c r="M72"/>
  <c r="M71"/>
  <c r="M70"/>
  <c r="M69"/>
  <c r="M67"/>
  <c r="M68"/>
  <c r="M66"/>
  <c r="M65"/>
  <c r="M64"/>
  <c r="M63"/>
  <c r="M62"/>
  <c r="M61"/>
  <c r="M60"/>
  <c r="M59"/>
  <c r="M58"/>
  <c r="M57"/>
  <c r="M45"/>
  <c r="M56"/>
  <c r="M55"/>
  <c r="M54"/>
  <c r="M53"/>
  <c r="M52"/>
  <c r="M51"/>
  <c r="M50"/>
  <c r="M49"/>
  <c r="M48"/>
  <c r="M47"/>
  <c r="M46"/>
  <c r="M44"/>
  <c r="M43"/>
  <c r="M42"/>
  <c r="M41"/>
  <c r="M39"/>
  <c r="M40"/>
  <c r="M38"/>
  <c r="M37"/>
  <c r="M35"/>
  <c r="M36"/>
  <c r="M34"/>
  <c r="M33"/>
  <c r="M31"/>
  <c r="M32"/>
  <c r="M30"/>
  <c r="M29"/>
  <c r="M28"/>
  <c r="M27"/>
  <c r="M26"/>
  <c r="M25"/>
  <c r="M22"/>
  <c r="M21"/>
  <c r="M20"/>
  <c r="M18"/>
  <c r="M15"/>
  <c r="M17"/>
  <c r="M16"/>
  <c r="M14"/>
  <c r="M13"/>
  <c r="M12"/>
  <c r="M20" i="3"/>
  <c r="M21"/>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8"/>
  <c r="M37"/>
  <c r="M36"/>
  <c r="M35"/>
  <c r="M34"/>
  <c r="M33"/>
  <c r="M32"/>
  <c r="M31"/>
  <c r="M30"/>
  <c r="M29"/>
  <c r="M28"/>
  <c r="M27"/>
  <c r="M26"/>
  <c r="M25"/>
  <c r="M24"/>
  <c r="M23"/>
  <c r="M22"/>
  <c r="M19"/>
  <c r="M18"/>
  <c r="M17"/>
  <c r="M16"/>
  <c r="M15"/>
  <c r="M12"/>
  <c r="M14"/>
  <c r="M13"/>
  <c r="M14" i="1"/>
  <c r="M15"/>
  <c r="M16"/>
  <c r="M17"/>
  <c r="M20"/>
  <c r="F50" i="11"/>
  <c r="M18" i="1"/>
  <c r="M19"/>
  <c r="M19" i="4"/>
  <c r="M24"/>
  <c r="M23"/>
  <c r="N11" i="12"/>
  <c r="J48"/>
  <c r="M48"/>
  <c r="I48"/>
  <c r="G48"/>
  <c r="D48"/>
  <c r="J41"/>
  <c r="I41"/>
  <c r="G41"/>
  <c r="D41"/>
  <c r="J47"/>
  <c r="I47"/>
  <c r="M47" s="1"/>
  <c r="M44" s="1"/>
  <c r="G47"/>
  <c r="D47"/>
  <c r="J46"/>
  <c r="I46"/>
  <c r="G46"/>
  <c r="D46"/>
  <c r="J45"/>
  <c r="I45"/>
  <c r="G45"/>
  <c r="D45"/>
  <c r="M39"/>
  <c r="M37"/>
  <c r="J33"/>
  <c r="M33"/>
  <c r="J30"/>
  <c r="M30"/>
  <c r="J24"/>
  <c r="I24"/>
  <c r="M24" s="1"/>
  <c r="G24"/>
  <c r="D24"/>
  <c r="J23"/>
  <c r="M23" s="1"/>
  <c r="I23"/>
  <c r="G23"/>
  <c r="D23"/>
  <c r="J22"/>
  <c r="I22"/>
  <c r="M22"/>
  <c r="G22"/>
  <c r="D22"/>
  <c r="J21"/>
  <c r="I21"/>
  <c r="M21"/>
  <c r="G21"/>
  <c r="D21"/>
  <c r="J43" i="11"/>
  <c r="I43"/>
  <c r="G43"/>
  <c r="D43"/>
  <c r="J40"/>
  <c r="J41"/>
  <c r="J42"/>
  <c r="I40"/>
  <c r="I41"/>
  <c r="M41" s="1"/>
  <c r="I42"/>
  <c r="G40"/>
  <c r="G41"/>
  <c r="G42"/>
  <c r="D40"/>
  <c r="D41"/>
  <c r="D42"/>
  <c r="J39"/>
  <c r="I39"/>
  <c r="G39"/>
  <c r="D39"/>
  <c r="M36"/>
  <c r="P36"/>
  <c r="J29"/>
  <c r="M29" s="1"/>
  <c r="P29" s="1"/>
  <c r="J27"/>
  <c r="M27"/>
  <c r="P27" s="1"/>
  <c r="J26"/>
  <c r="M26"/>
  <c r="M25" s="1"/>
  <c r="I54" s="1"/>
  <c r="K54" s="1"/>
  <c r="M42"/>
  <c r="M19" i="12"/>
  <c r="M25"/>
  <c r="J28" i="11"/>
  <c r="M28"/>
  <c r="P28" s="1"/>
  <c r="J31" i="12"/>
  <c r="M31" s="1"/>
  <c r="P26" i="11"/>
  <c r="M46" i="12"/>
  <c r="M41"/>
  <c r="AP43" s="1"/>
  <c r="AT43" s="1"/>
  <c r="M43" i="11"/>
  <c r="P43"/>
  <c r="M40"/>
  <c r="P40" s="1"/>
  <c r="M39"/>
  <c r="P39"/>
  <c r="O42"/>
  <c r="O38" s="1"/>
  <c r="M45" i="12"/>
  <c r="M92" i="5"/>
  <c r="O11"/>
  <c r="K50" i="11"/>
  <c r="M180" i="4"/>
  <c r="J22" i="11"/>
  <c r="M22"/>
  <c r="M21" s="1"/>
  <c r="I52" s="1"/>
  <c r="M39" i="3"/>
  <c r="M133"/>
  <c r="J27" i="12"/>
  <c r="M27" s="1"/>
  <c r="J34"/>
  <c r="M34" s="1"/>
  <c r="J31" i="11"/>
  <c r="M31"/>
  <c r="P31" s="1"/>
  <c r="O31"/>
  <c r="O30" s="1"/>
  <c r="AB43" i="12"/>
  <c r="AN43"/>
  <c r="AH43"/>
  <c r="X43"/>
  <c r="P42" i="11"/>
  <c r="F53"/>
  <c r="J24"/>
  <c r="I53" s="1"/>
  <c r="K53" s="1"/>
  <c r="J29" i="12"/>
  <c r="M29" s="1"/>
  <c r="J28"/>
  <c r="M28"/>
  <c r="F52" i="11"/>
  <c r="K52" s="1"/>
  <c r="F51"/>
  <c r="J20"/>
  <c r="M20" s="1"/>
  <c r="M19" s="1"/>
  <c r="I51" s="1"/>
  <c r="M24"/>
  <c r="M23" s="1"/>
  <c r="M78" i="8"/>
  <c r="M47" i="11"/>
  <c r="F55"/>
  <c r="F57"/>
  <c r="O32"/>
  <c r="M17" i="8"/>
  <c r="J32" i="11"/>
  <c r="M32" s="1"/>
  <c r="J35" i="12"/>
  <c r="M35"/>
  <c r="M30" i="11" l="1"/>
  <c r="P32"/>
  <c r="K51"/>
  <c r="M38"/>
  <c r="P41"/>
  <c r="AN46" i="12"/>
  <c r="AT46" s="1"/>
  <c r="P14"/>
  <c r="P51" s="1"/>
  <c r="P52" s="1"/>
  <c r="AT14"/>
  <c r="AP14"/>
  <c r="M26"/>
  <c r="M20"/>
  <c r="AN19"/>
  <c r="AH19"/>
  <c r="AB19"/>
  <c r="V19"/>
  <c r="AN28" l="1"/>
  <c r="AP28"/>
  <c r="AT28" s="1"/>
  <c r="AH28"/>
  <c r="AB28"/>
  <c r="AP22"/>
  <c r="AN51" s="1"/>
  <c r="V22"/>
  <c r="V51" s="1"/>
  <c r="V52" s="1"/>
  <c r="AB52" s="1"/>
  <c r="AH52" s="1"/>
  <c r="AN52" s="1"/>
  <c r="AT52" s="1"/>
  <c r="I56" i="11"/>
  <c r="K56" s="1"/>
  <c r="M44"/>
  <c r="P38"/>
  <c r="I55"/>
  <c r="P30"/>
  <c r="AH51" i="12"/>
  <c r="F51"/>
  <c r="AB51"/>
  <c r="M11"/>
  <c r="AT19"/>
  <c r="P44" i="11" l="1"/>
  <c r="F8" i="16"/>
  <c r="K55" i="11"/>
  <c r="I57"/>
  <c r="K57" s="1"/>
  <c r="AT22" i="12"/>
</calcChain>
</file>

<file path=xl/sharedStrings.xml><?xml version="1.0" encoding="utf-8"?>
<sst xmlns="http://schemas.openxmlformats.org/spreadsheetml/2006/main" count="1745" uniqueCount="677">
  <si>
    <t>INFRAERO - Empresa Brasileira de Infra-estrutura Aeroportuária</t>
  </si>
  <si>
    <t>14/09/2012 - 16:10</t>
  </si>
  <si>
    <t>Orçamento Sintético</t>
  </si>
  <si>
    <t>Setor</t>
  </si>
  <si>
    <t>: SRBR. - SUPERINTENDÊNCIA REGIONAL DE BRASÍLIA</t>
  </si>
  <si>
    <t>Orçamento</t>
  </si>
  <si>
    <t>: IL 06/000.91/01566/00-1/2010</t>
  </si>
  <si>
    <t>Data orçamento</t>
  </si>
  <si>
    <t>: 04/04/2012</t>
  </si>
  <si>
    <t>Descrição</t>
  </si>
  <si>
    <t>: MOP SBIL - SERVIÇOS TÉCNICOS INICIAIS (1)</t>
  </si>
  <si>
    <t>Versão</t>
  </si>
  <si>
    <t>: 1° REVISÃO</t>
  </si>
  <si>
    <t>Dimensão</t>
  </si>
  <si>
    <t>: 0,00</t>
  </si>
  <si>
    <t>Referência</t>
  </si>
  <si>
    <t>Código</t>
  </si>
  <si>
    <t>Serviço</t>
  </si>
  <si>
    <t>Unid.</t>
  </si>
  <si>
    <t>Quantidade</t>
  </si>
  <si>
    <t>Preço Unitário</t>
  </si>
  <si>
    <t>SubTotal</t>
  </si>
  <si>
    <t>01</t>
  </si>
  <si>
    <t>SERVIÇOS PRELIMINARES</t>
  </si>
  <si>
    <t>01.00.00.00.001</t>
  </si>
  <si>
    <t>MANUTENÇÃO DE ESCRITÓRIO PROVISÓRIO DE APOIO LOGÍSTICO - CONTAINER</t>
  </si>
  <si>
    <t>MES</t>
  </si>
  <si>
    <t>01.00.00.00.002</t>
  </si>
  <si>
    <t>ADMINISTRAÇÃO LOCAL PARA O MOP IL.01/010.90/01568/00</t>
  </si>
  <si>
    <t>01.00.00.00.003</t>
  </si>
  <si>
    <t>MOBILIZAÇÃO DE PESSOAL, MÁQUINAS E EQUIPAMENTOS PARA MONTAGEM DO ESCRITÓRIO PROVISÓRIO DE APOIO LOGÍSTICO PARA MOP IL.01/010.90/01568/00</t>
  </si>
  <si>
    <t>CJ</t>
  </si>
  <si>
    <t>01.00.00.00.004</t>
  </si>
  <si>
    <t>FORNECIMENTO E DETALHAMENTO DO ESTUDO CONCEITUAL IL.01/010.90/01568/00</t>
  </si>
  <si>
    <t>01.00.00.00.005</t>
  </si>
  <si>
    <t>LIMPEZA DE PEQUENOS OBSTÁCULOS</t>
  </si>
  <si>
    <t>M3</t>
  </si>
  <si>
    <t>01.00.00.00.006</t>
  </si>
  <si>
    <t>NIVELAMENTO E COMPACTAÇÃO MECANIZADA</t>
  </si>
  <si>
    <t>M2</t>
  </si>
  <si>
    <t>01.00.00.00.007</t>
  </si>
  <si>
    <t>PLACA DE OBRA EM CHAPA DE ACO GALVANIZADO</t>
  </si>
  <si>
    <t>01.00.00.00.008</t>
  </si>
  <si>
    <t>TAPUME DE CHAPA DE MADEIRA COMPENSADA (6MM) - PINTURA A CAL</t>
  </si>
  <si>
    <t>Total do Orçamento</t>
  </si>
  <si>
    <t>SOE - Sistema de Orçamentação de Obras e Serviços de Engenharia</t>
  </si>
  <si>
    <t>INFRAERO</t>
  </si>
  <si>
    <t>14/09/2012 - 16:23</t>
  </si>
  <si>
    <t>: IL 06/000.91/01566/00-2/2010</t>
  </si>
  <si>
    <t>: 14/09/2012</t>
  </si>
  <si>
    <t>: MOP SBIL - SUB MÓDULO TIPO A (2)</t>
  </si>
  <si>
    <t>: 2ª REVISAO PRAI</t>
  </si>
  <si>
    <t>SOLUÇÃO COBERTURA</t>
  </si>
  <si>
    <t>FORNECIMENTO E INSTALAÇÃO DE COBERTURA COM TELHAS ZIPADA TERMO-ACÚSTICAS TIPO SANDUÍCHE COM ESPESSURA DE 50MM EM AÇO REVESTIDO COM LIGA ALUMÍNIO-ZINCO (GALVALUME) NA COR BRANCA COM PREENCHIMENTO DE ESPUMA RÍGIDA DE POLIURETANO (PUR)</t>
  </si>
  <si>
    <t>ESTRUTURA DE AÇO COM PINTURA EM ESMALTE SINTÉTICO PARA VENCER VÃO DE 20M</t>
  </si>
  <si>
    <t>KG</t>
  </si>
  <si>
    <t>02</t>
  </si>
  <si>
    <t>SOLUÇÃO PISO</t>
  </si>
  <si>
    <t>02.00.00.00.001</t>
  </si>
  <si>
    <t>FORNECIMENTO E INSTALAÇÃO DE SISTEMA DE PISO ELEVADO SOBRE SUPORTE REGULADOR DE NÍVEL COM PLACAS DE CONCRETO DE RESISTÊNCIA 400KG/M² COM ACABAMENTO POLIDO E BORDA RETA DIMENSÃO MÍNIMA 50 X 50 CM</t>
  </si>
  <si>
    <t>02.00.00.00.002</t>
  </si>
  <si>
    <t>FORNECIMENTO E INSTALAÇÃO DE SISTEMA DE PISO ELEVADO SOBRE SUPORTE REGULADOR DE NÍVEL COM PLACAS DE CONCRETO DE RESISTÊNCIA 400KG/M² COM ACABAMENTO NATURAL E BORDA RETA DIMENSÃO MÍNIMA 50 X 50 CM</t>
  </si>
  <si>
    <t>02.00.00.00.003</t>
  </si>
  <si>
    <t>FORNECIMENTO E INSTALAÇÃO DE MANTA ACÚSTICA E.V.A. INSTALADA ENTRE AS PLACAS DE CONCRETO E O CARPETE DE MADEIRA.</t>
  </si>
  <si>
    <t>02.00.00.00.004</t>
  </si>
  <si>
    <t xml:space="preserve">FORNECIMENTO E INSTALAÇÃO  DE PISO LAMINADO DE MADEIRA PARA ALTO TRÁFEGO COM ACABAMENTO SEM VINCO COM ENCAIXE TIPO CLICK </t>
  </si>
  <si>
    <t>03</t>
  </si>
  <si>
    <t>SOLUÇÃO VENTILAÇÃO/EXAUSTÃO</t>
  </si>
  <si>
    <t>03.00.00.00.001</t>
  </si>
  <si>
    <t>FORNECIMENTO E INSTALAÇÃO DE CAIXA DE RENOVAÇÃO DE AR COM VAZÃO 800M³/H, PRESSÃO EXTERNA 10MMCA, GABINETE COM GAVETA DE FILTROS G2, CAIXA DE PARTIDA, 220 VCA-1F-60HZ, TUBO FLEX. PARA AR EXTERIOR, INSUFLAMENTO E VENEZIANA AUTOFECHANTE PARA SAIDA EXTERNA.</t>
  </si>
  <si>
    <t>04</t>
  </si>
  <si>
    <t>SOLUÇÃO VEDAÇÃO</t>
  </si>
  <si>
    <t>04.00.00.00.001</t>
  </si>
  <si>
    <t>FORNECIMENTO E INSTALAÇÃO DE VEDAÇÃO COM PAINEIS DUPLOS TERMO-ACÚSTICOS COM ESPESSURA DE 100 MM EM AÇO REVESTIDO COM LIGA ALUMÍNIO-ZINCO (GALVALUME) NA COR RAL 9003 COM PREENCHIMENTO DE ESPUMA RÍGIDA DE POLIURETANO (PUR) .</t>
  </si>
  <si>
    <t>04.00.00.00.002</t>
  </si>
  <si>
    <t>FORNECIMENTO E INSTALAÇÃO DE VEDAÇÃO COM PAINEIS DUPLOS TERMO-ACÚSTICOS COM ESPESSURA DE 50 MM EM AÇO REVESTIDO COM LIGA ALUMÍNIO-ZINCO (GALVALUME) NA COR BRANCA COM PREENCHIMENTO DE ESPUMA RÍGIDA DE POLIURETANO - PUR</t>
  </si>
  <si>
    <t>05</t>
  </si>
  <si>
    <t>SOLUÇÃO ESQUADRIAS</t>
  </si>
  <si>
    <t>05.00.00.00.001</t>
  </si>
  <si>
    <t xml:space="preserve">FORNECIMENTO E INSTALAÇÃO DE PORTA 0,90 X 2,10M EM MDF LAMINADO COR BRANCA COM GUARNIÇÃO, FERRAGENS E FECHADURAS </t>
  </si>
  <si>
    <t>PC</t>
  </si>
  <si>
    <t>05.00.00.00.002</t>
  </si>
  <si>
    <t>FORNECIMENTO E INSTALAÇÃO DE JANELA COM MOLDURA EM PVC TIPO MAXIM-AR DIMENSÃO 0,60M X 0,50M COM VIDRO TEMPERADO 6MM. (SANITÁRIOS)</t>
  </si>
  <si>
    <t>06</t>
  </si>
  <si>
    <t>SOLUÇÃO ACESSÓRIOS E UTILIDADES</t>
  </si>
  <si>
    <t>06.00.00.00.001</t>
  </si>
  <si>
    <t>FORNECIMENTO E INSTALAÇÃO DE BOX AUTOPORTANTE EM LAMINADO MELAMÍNICO À PROVA DÁGUA, COM ACABAMENTO TEXTURIZADO NAS DUAS FACES, ESTRUTURADO POR PERFIS EM ALUMÍNIO COMPOSTO POR 8 DIVISÓRIAS LATERAIS + 8 PORTAS COM BATANTES + FERRAGENS E 4 TAPA-VISTAS</t>
  </si>
  <si>
    <t>06.00.00.00.002</t>
  </si>
  <si>
    <t xml:space="preserve">FORNECIMENTO E INSTALAÇÃO DE BARRA DE APOIO PARA LAVATÓRIO EM METAL COM DIAMETRO 4CM COM ACABAMENTO CROMADO. </t>
  </si>
  <si>
    <t>UN</t>
  </si>
  <si>
    <t>06.00.00.00.003</t>
  </si>
  <si>
    <t xml:space="preserve">FORNECIMENTO E INSTALAÇÃO DE BARRA ARTICULADA DE TRANSFERÊNCIA PARA BACIA EM METAL COM DIAMETRO 4CM COM ACABAMENTO CROMADO. </t>
  </si>
  <si>
    <t>06.00.00.00.004</t>
  </si>
  <si>
    <t xml:space="preserve">FORNECIMENTO E INSTALAÇÃO DE BARRA DE APOIO LATERAL EM METAL COM DIAMETRO 4CM COM ACABAMENTO CROMADO. </t>
  </si>
  <si>
    <t>07</t>
  </si>
  <si>
    <t>SOLUÇÃO FORRO</t>
  </si>
  <si>
    <t>07.00.00.00.001</t>
  </si>
  <si>
    <t>FORNECIMENTO E INSTALAÇÃO DE FORRO MINERAL SUSPENSO E REMOVÍVEL COM ACABAMENTO DE SUPERFICIE HOMOGÊNEO BRANCO E LISO EM PLACAS COM DIMENSÕES DE 1,25M X 0,625M COM PERFIS METÁLICOS COM PINTURA ELETROSTÁTICA NA COR BRANCA COM ABSORÇÃO SONORA = NRC 0,85</t>
  </si>
  <si>
    <t>07.00.00.00.002</t>
  </si>
  <si>
    <t>FORNECIMENTO E INSTALAÇÃO DE FORRO EM RÉGUAS DE PVC SUSPENSO, REMOVÍVEL, AUTO-EXTINGUÍVEL, RÍGIDO, LINEAR, IMPERMEÁVEL, NA COR BRANCA, 200MM</t>
  </si>
  <si>
    <t>08</t>
  </si>
  <si>
    <t>SOLUÇÃO SISTEMA DE AR CONDICIONADO</t>
  </si>
  <si>
    <t>08.00.00.00.001</t>
  </si>
  <si>
    <t>FORNECIMENTO E INSTALAÇÃO DE COLUNA TUBO PVC SOLDAVEL D25MM EXCLUSIVE PEÇAS DERIVAÇÃO E RASGO EM ALVENARIA</t>
  </si>
  <si>
    <t>M</t>
  </si>
  <si>
    <t>08.00.00.00.002</t>
  </si>
  <si>
    <t>FORNECIMENTO, INSTALAÇÃO, TESTES E COMISSIONAMENTO DE UNIDADE SPLIT TIPO CASSETTE, 4 VIAS, 60000 BTU/H, 220 V, TRIFÁSICO, VAZÃO DE AR DE 2040 M³/H, COMPOSTA POR UNIDADE EVAPORADORA, UNIDADE CONDENSADORA VERTICAL EXTERNA, REDE FRIGORÍFICA TERMICAMENTE ISOLADA, ACESSÓRIOS, SUPORTES, BOMBA DE DRENO, CONTROLE REMOTO E CARGA DE GÁS COMPLETA.</t>
  </si>
  <si>
    <t>09</t>
  </si>
  <si>
    <t>SOLUÇÃO SISTEMA DETECÇÃO E ALARME DE INCÊNDIO</t>
  </si>
  <si>
    <t>09.00.00.00.001</t>
  </si>
  <si>
    <t>FORNECIMENTO E INSTALAÇÃO DE ELETRODUTO DE 3/4" DE AÇO GALVANIZADO INCLUINDO CONEXÕES, SUPORTES PARA FIXAÇÃO E ACESSÓRIOS.</t>
  </si>
  <si>
    <t>09.00.00.00.002</t>
  </si>
  <si>
    <t>FORNECIMENTO E INSTALAÇÃO DE ELETRODUTO DE 1" DE AÇO GALVANIZADO INCLUINDO CONEXÕES, SUPORTES PARA FIXAÇÃO E ACESSÓRIOS.</t>
  </si>
  <si>
    <t>09.00.00.00.003</t>
  </si>
  <si>
    <t>FORNECIMENTO E INSTALAÇÃO DE ELETRODUTO DE 1 1/2" DE AÇO GALVANIZADO INCLUINDO CONEXÕES, SUPORTES PARA FIXAÇÃO E ACESSÓRIOS.</t>
  </si>
  <si>
    <t>09.00.00.00.004</t>
  </si>
  <si>
    <t>FORNECIMENTO E INSTALAÇÃO DE REDUÇÃO DE AÇO DE 1 1/2" PARA 3/4".</t>
  </si>
  <si>
    <t>09.00.00.00.005</t>
  </si>
  <si>
    <t>FORNECIMENTO E INSTALAÇÃO DE REDUÇÃO DE AÇO DE 1 1/2" PARA 1".</t>
  </si>
  <si>
    <t>09.00.00.00.006</t>
  </si>
  <si>
    <t>ELETRODUTO FLEXÍVEL METÁLICO DE 3/4", COM CONEXÕES, SUPERTES PARA FIXAÇÃO E ACESSÓRIOS.</t>
  </si>
  <si>
    <t>09.00.00.00.007</t>
  </si>
  <si>
    <t>FORNECIMENTO E INSTALAÇÃO DE CONDULETE, TIPO T 3/4" EM ALUMINIO</t>
  </si>
  <si>
    <t>09.00.00.00.008</t>
  </si>
  <si>
    <t>FORNECIMENTO E INSTALAÇÃO DE CONDULETE, TIPO T 1" EM ALUMINIO</t>
  </si>
  <si>
    <t>09.00.00.00.009</t>
  </si>
  <si>
    <t>FORNECIMENTO E INSTALAÇÃO DE CONDULETE, TIPO T 1.1/2" EM ALUMINIO</t>
  </si>
  <si>
    <t>09.00.00.00.010</t>
  </si>
  <si>
    <t>FORNECIMENTO E INSTALAÇÃO DE CABO DE COBRE 4X1.0MM2, 600V, PAR TRANÇADO, ANTICHAMA, COM FIO DRENO E BLINDAGEM EM FITA DE ALUMÍNIO, CAPA EXTERNA NA COR VERMELHA (SDAI-MOP).</t>
  </si>
  <si>
    <t>09.00.00.00.011</t>
  </si>
  <si>
    <t>FORNECIMENTO, INSTALAÇÃO E TESTE DE DETECTOR DE FUMAÇA ÓPTICO, COM SENSOR ANALÓGICO E CONVERSOR DE SINAIS ANALÓGICOS PARA DIGITAL, DE ALTA PRECISÃO, IGUAL OU MAIOR QUE 0,025%, SER ENDEREÇÁVEL, OPERAR EM CIRCUITO CLASSE A (SDAI-MOP).</t>
  </si>
  <si>
    <t>09.00.00.00.012</t>
  </si>
  <si>
    <t>FORNECIMENTO, INSTALAÇÃO E TESTE DE DETECTOR DE TEMPERATURA, COM SENSOR ANALÓGICO E CONVERSOR DE SINAIS ANALÓGICOS PARA DIGITAL, DE ALTA PRECISÃO, IGUAL OU MAIOR QUE 0,025%, SER ENDEREÇÁVEL, OPERAR EM CIRCUITO CLASSE A (SDAI-MOP).</t>
  </si>
  <si>
    <t>09.00.00.00.013</t>
  </si>
  <si>
    <t>FORNECIMENTO E INSTALAÇÃO DE INDICADOR VISUAL, EQUIPADO COM LED DE SINALIZAÇÃO,  EMBUTIDO EM CONDULETE "4X2". CONJUNTO COMPLETO, COM SUPORTE DE FIXAÇÃO E ACESSÓRIOS ADEQUADOS AO PONTO DE INSTALAÇÃO.</t>
  </si>
  <si>
    <t>SV</t>
  </si>
  <si>
    <t>SOLUÇÃO SISTEMA TV VIGILÂNCIA</t>
  </si>
  <si>
    <t>10.00.00.00.001</t>
  </si>
  <si>
    <t>10.00.00.00.002</t>
  </si>
  <si>
    <t>FORNECIMENTO E INSTALAÇÃO DE ELETROCALHA PERFURADA EM CHAPA DE AÇO GALVANIZADA A FOGO, SEM TAMPA, TIPO NORMAL LARGURA 100 MM, ABA 75 MM,  COM CONEXÕES E ACESSÓRIOS DE FIXAÇÃO.</t>
  </si>
  <si>
    <t>10.00.00.00.003</t>
  </si>
  <si>
    <t>FORNECIMENTO E INSTALAÇÃO DE CONDULETE, TIPO LL 1" EM ALUMINIO</t>
  </si>
  <si>
    <t>10.00.00.00.004</t>
  </si>
  <si>
    <t>10.00.00.00.005</t>
  </si>
  <si>
    <t>FORNECIMENTO E INSTALAÇÃO DE CONDULETE, TIPO LR 1" EM ALUMINIO</t>
  </si>
  <si>
    <t>10.00.00.00.006</t>
  </si>
  <si>
    <t>FORNECIMENTO E INSTALAÇÃO CABO DE PAR TRANÇADO DE 2X1,5MM2, BLINDADO, COM FIO DRENO DE 1,0MM2, CLASSE DE ISOLAÇÃO 0,6KV.</t>
  </si>
  <si>
    <t>10.00.00.00.007</t>
  </si>
  <si>
    <t>FORNECIMENTO E INSTALAÇÃO DE CABO DE COBRE DE 2X2,5MM2, 600V, FLEXÍVEL ANTICHAMA</t>
  </si>
  <si>
    <t>10.00.00.00.008</t>
  </si>
  <si>
    <t>FORNECIMENTO E LANÇAMENTO DE CABO COXIAL RGC-59, IMPEDÂNCIA DE 75 OHMS E MALHA BLINDADA DE 95% PARA CFTV</t>
  </si>
  <si>
    <t>10.00.00.00.009</t>
  </si>
  <si>
    <t>FORNECIMENTO, INSTALAÇÃO E TESTE DE CÂMERA FIXA INTERNA, ANALÓGICA, PADRÃO DE CORES NTSC, COMPLETA COM LENTES E ACESSÓRIOS DE INSTALAÇÃO (STVV-MOP).</t>
  </si>
  <si>
    <t>10.00.00.00.010</t>
  </si>
  <si>
    <t>FORNECIMENTO, INSTALAÇÃO E TESTES DE CÂMERA MÓVEL INTERNA ANALÓGICA, PADRÃO DE CORES NTSC, COMPLETA COM LENTE E ACESSÓRIOS DE INSTALAÇÃO (STVV-MOP)</t>
  </si>
  <si>
    <t>SOLUÇÃO SISTEMA CONTROLE DE ACESSO</t>
  </si>
  <si>
    <t>11.00.00.00.001</t>
  </si>
  <si>
    <t>11.00.00.00.002</t>
  </si>
  <si>
    <t>SOLUÇÃO SISTEMA SONORIZAÇÃO</t>
  </si>
  <si>
    <t>12.00.00.00.001</t>
  </si>
  <si>
    <t>12.00.00.00.002</t>
  </si>
  <si>
    <t>12.00.00.00.003</t>
  </si>
  <si>
    <t>FORNECIMENTO E INSTALAÇÃO DE CONDULETE, TIPO LR 3/4" EM ALUMINIO</t>
  </si>
  <si>
    <t>12.00.00.00.004</t>
  </si>
  <si>
    <t>FORNECIMENTO E INSTALAÇÃO DE CABO DE AÚDIO 2X2.5MM2, 600V, ANTICHAMA, FLEXÍVEL, PAR TRANÇADO, COM CAPAS DIFERENCIADAS NAS CORES PRETO E VERMELHO PARA EFEITO DE POLARIZAÇÃO (MOP-SISOM).</t>
  </si>
  <si>
    <t>12.00.00.00.005</t>
  </si>
  <si>
    <t>12.00.00.00.006</t>
  </si>
  <si>
    <t>FORNECIMENTO, INSTALAÇÃO E TESTE DE CONTROLADOR AUTOMÁTICO DE VOLUME, NÍVEL DE CONTROLE DE 40 DB, COM RESPOSTA EM FREQÜÊNCIA DE 50 HZ A 20 KHZ (SISOM-MOP).</t>
  </si>
  <si>
    <t>12.00.00.00.007</t>
  </si>
  <si>
    <t>FORNECIMENTO, INSTALAÇÃO E TESTE DE SONOFLETOR, TIPO ARANDELA, RESPOSTA DE FREQÜÊNCIA NA FAIXA DE 60 HZ A 20 KHZ, EQUIPADO COM ALTO-FALANTE E TRANSFORMADOR DE LINHA DE 30 W(RMS), TENSÃO DE ENTRADA DE 70 V (SISOM-MOP).</t>
  </si>
  <si>
    <t>SOLUÇÃO REDE TELEMÁTICA</t>
  </si>
  <si>
    <t>13.00.00.00.001</t>
  </si>
  <si>
    <t>13.00.00.00.002</t>
  </si>
  <si>
    <t>FORNECIMENTO E INSTALAÇÃO DE ELETROCALHA PERFURADA EM CHAPA DE AÇO GALVANIZADA A FOGO, SEM TAMPA, TIPO NORMAL LARGURA 150 MM, ABA 50 MM,  COM CONEXÕES E ACESSÓRIOS DE FIXAÇÃO.</t>
  </si>
  <si>
    <t>13.00.00.00.003</t>
  </si>
  <si>
    <t>FORNECIMENTO E INSTALAÇÃO DE PERFILADO EM CHAPA DE AÇO GALVANIZADA, TIPO PERFURADO, LIVRE DE REBARBAS NOS FUROS E SEM ARESTAS CORTANTES, COM CONEXÕES E ACESSÓRIOS DE FIXAÇÃO, DIMENSÕES 38MMX38MM, ESPESSURA DE CHAPA #12,</t>
  </si>
  <si>
    <t>13.00.00.00.004</t>
  </si>
  <si>
    <t>13.00.00.00.005</t>
  </si>
  <si>
    <t>13.00.00.00.006</t>
  </si>
  <si>
    <t>FORNECIMENTO E INSTALAÇÃO DE CONDULETE, TIPO X 1" EM ALUMINIO</t>
  </si>
  <si>
    <t>13.00.00.00.007</t>
  </si>
  <si>
    <t>FORNECIMENTO E INSTALAÇÃO DE CABO UTP, CATEGORIA 6, 4 PARES TRANÇADOS COMPOSTOS DE CONDUTORES SÓLIDOS DE COBRE NU, 23 AWG, ISOLADOS EM POLIETILENO ESPECIAL. CAPA EXTERNA EM PVC NÃO PROPAGANTE À CHAMA, NA COR AZUL. SEGUINDO OS REQUISITOS FÍSICOS E ELÉTRICO</t>
  </si>
  <si>
    <t>13.00.00.00.008</t>
  </si>
  <si>
    <t>FORNECIMENTO E INSTALAÇÃO DE CONECTOR FÊMEA RJ-45, EM 8 VIAS, CATEGORIA 6, PADRÃO EIA/TIA 568-B.2-10 E CONEXÕES DO TIPO 110.  COM REVESTIMENTO DOS CONTATOS EM  BANHO DE OURO COM ESPESSURA MÍNIMA DE 50 MICROPOLEGADAS, EM CONFORMIDADE COM A NORMA ANSI/EIA/T</t>
  </si>
  <si>
    <t>13.00.00.00.009</t>
  </si>
  <si>
    <t>FORNECIMENTO E INSTALAÇÃO DE CAIXA DE SUPERFÍCIE COM 4 POSIÇÕES RJ-45 PARA ACABAMENTO DAS CANALETAS PLÁSTICAS.</t>
  </si>
  <si>
    <t>SOLUÇÃO AGUA FRIA/ESGOTAMENTO SANITÁRIO</t>
  </si>
  <si>
    <t>14.00.00.00.001</t>
  </si>
  <si>
    <t>FORNECIMENTO E INSTALAÇÃO DE TUBO PVC SOLDAVEL ÁGUA FRIA DN 32MM, INCLUSIVE CONEXÕES</t>
  </si>
  <si>
    <t>14.00.00.00.002</t>
  </si>
  <si>
    <t>FORNECIMENTO E INSTALAÇÃO DE TUBO PVC ESGOTO PREDIAL DN 100MM, INCLUSIVE CONEXÕES</t>
  </si>
  <si>
    <t>14.00.00.00.003</t>
  </si>
  <si>
    <t>FORNECIMENTO E INSTALAÇÃO DE TUBO PVC ESGOTO PREDIAL DN 75MM, INCLUSIVE CONEXÕES</t>
  </si>
  <si>
    <t>14.00.00.00.004</t>
  </si>
  <si>
    <t>FORNECIMENTO E INSTALAÇÃO DE TUBO PVC RÍGIDO LINHA PARA INFRAESTRUTURA SÉRIE REFORÇADA COM JUNTA ELÁSTICA DN 150MM</t>
  </si>
  <si>
    <t>14.00.00.00.005</t>
  </si>
  <si>
    <t>FORNECIMENTO E INSTALAÇÃO DE REGISTRO GAVETA 1" COM CANOPLA ACABAMENTO CROMADO SIMPLES</t>
  </si>
  <si>
    <t>14.00.00.00.006</t>
  </si>
  <si>
    <t>FORNECIMENTO E INSTALAÇÃO DE LAVATÓRIO EM LOUÇA, COM COLUNA SUSPENSA, BRANCO GELO (PNE).</t>
  </si>
  <si>
    <t>14.00.00.00.007</t>
  </si>
  <si>
    <t>FORNECIMENTO E INSTALAÇÃO DE BANCADA DE GRANITO BRANCO DALLAS OU SIMILAR, LARGURA DE 0,5 M E COM CAVIDADE PARA INSTALAÇÃO DE CUBAS DE EMBUTIR.</t>
  </si>
  <si>
    <t>14.00.00.00.008</t>
  </si>
  <si>
    <t>FORNECIMENTO E INSTALAÇÃO DE BACIA SANITÁRIA (VASO) COM CAIXA ACOPLADA, EM LOUÇA, COM SAÍDA CONVENCIONAL, COR BRANCO GELO.</t>
  </si>
  <si>
    <t>14.00.00.00.009</t>
  </si>
  <si>
    <t>FORNECIMENTO E INSTALAÇÃO DE BACIA SANITÁRIA (VASO) COM CAIXA ACOPLADA PARA PNE, COM ALTURA MÍNIMA DE 43CM E ALTURA MÁXIMA DE 45 CM, DE ALTURA EM LOUÇA, COM SAÍDA CONVENCIONAL, COR BRANCO GELO.</t>
  </si>
  <si>
    <t>14.00.00.00.010</t>
  </si>
  <si>
    <t>FORNECIMENTO E INSTALAÇÃO DE ASSENTO PARA BACIA SANITÁRIA, TIPO CONVENCIONAL, ALMOFADADO, BRANCO, TAMANHO ADULTO, COMPATÍVEL COM O VASO SANITÁRIO ESCOLHIDO.</t>
  </si>
  <si>
    <t>14.00.00.00.011</t>
  </si>
  <si>
    <t>FORNECIMENTO E INSTALAÇÃO DE ASSENTO SANITÁRIO COM ABERTURA FRONTAL (PNE), ALMOFADADO, DE COR BRANCA, TAMANHO ADULTO, COMPATÍVEL COM O VASO SANITÁRIO ESCOLHIDO.</t>
  </si>
  <si>
    <t>14.00.00.00.012</t>
  </si>
  <si>
    <t>FORNECIMENTO E INSTALAÇÃO DE BEBEDOURO DE ÁGUA REFRIGERADO,  ACABAMENTO EM AÇO INOX, GABINETE EM AÇO INOX AISI 304N ESCOVADO, COM ESTRUTURA PRÓPRIA PARA FIXAÇÃO. TAMPO EM AÇO INOX AISI 304N ESCOVADO, COM RALO SIFONADO. DEPÓSITO EM AÇO INOX AISI 304N (PRÓP</t>
  </si>
  <si>
    <t>14.00.00.00.013</t>
  </si>
  <si>
    <t>FORNECIMENTO DE DUCHINHA MANUAL C/REGISTRO DE PRESSAO 1/2" MANGUEIRA CROMADA SUPORTEBUCHAS E PARAFUSO P/FIXAÇÃO</t>
  </si>
  <si>
    <t>14.00.00.00.014</t>
  </si>
  <si>
    <t>FORNECIMENTO E INSTALAÇÃO DE MICTÓRIO EM LOUÇA, AUTO-SINFONADO, COM SIFÃO INTEGRADO, COMPLETO, COR BRANCO GELO.</t>
  </si>
  <si>
    <t>14.00.00.00.015</t>
  </si>
  <si>
    <t>FORNECIMENTO E INSTALAÇÃO DE VÁLVULA AUTOMÁTICA ELETRÔNICA PARA MICTÓRIO, COM SENSOR, BIVOLT, Ø 3/4.</t>
  </si>
  <si>
    <t>14.00.00.00.016</t>
  </si>
  <si>
    <t>FORNECIMENTO E INSTALAÇÃO DE CUBA OVAL DE EMBUTIR DE LOUÇA, BRANCA, COM LADRÃO.</t>
  </si>
  <si>
    <t>14.00.00.00.017</t>
  </si>
  <si>
    <t>FORNECIMENTO E INSTALAÇÃO DE TORNEIRA CROMADA 1/2" OU 3/4" PARA TANQUE, PADRÃO POPULAR</t>
  </si>
  <si>
    <t>14.00.00.00.018</t>
  </si>
  <si>
    <t>FORNECIMENTO E INSTALAÇÃO DE TORNEIRA AUTOMÁTICA ELETRÔNICA, BIVOLT, PARA LAVATÓRIO Ø 3/4¿, COM SENSOR, TIPO MESA, ACABAMENTO CROMADO E FECHAMENTO AUTOMÁTICO, COM AREJADOR.</t>
  </si>
  <si>
    <t>14.00.00.00.019</t>
  </si>
  <si>
    <t>FORNECIMENTO E INSTALAÇÃO DE RALO SIFONADO EM PVC, COM GRELHA DE ALUMÍNIO, Ø 150X185X75 MM.</t>
  </si>
  <si>
    <t>14.00.00.00.020</t>
  </si>
  <si>
    <t>FORNECIMENTO E INSTALAÇÃO DE RALO SIFONADO EM PVC COM TAMPA CEGA (PARA MICTÓRIO), Ø 150X185X75 MM.</t>
  </si>
  <si>
    <t>SOLUÇÃO AGUAS PLUVIAIS</t>
  </si>
  <si>
    <t>15.00.00.00.001</t>
  </si>
  <si>
    <t>FORNECIMENTO E INSTALAÇÃO DE CALHA HORIZONTAL DE COLETA DE ÁGUAS PLUVIAIS, FEITA EM CHAPA DE AÇO GALVANIZADO, COM 0,25 M DE LARGURA E 0,15 M DE ALTURA (0,25 X 0,15 M)</t>
  </si>
  <si>
    <t>15.00.00.00.002</t>
  </si>
  <si>
    <t>FORNECIMENTO E INSTALAÇÃO DE GRELHA HEMISFÉRICA DE FERRO FUNDIDO DN 100MM (4")</t>
  </si>
  <si>
    <t>15.00.00.00.003</t>
  </si>
  <si>
    <t>FORNECIMENTO E INSTALAÇÃO DE TUBO PVC RÍGIDO LINHA PARA INFRAESTRUTURA SÉRIE REFORÇADA COM JUNTA ELÁSTICA DN 100MM</t>
  </si>
  <si>
    <t>SOLUÇÃO SISTEMA DE ILUMINAÇÃO</t>
  </si>
  <si>
    <t>16.00.00.00.001</t>
  </si>
  <si>
    <t>FORNECIMENTO E INSTALAÇÃO DE LUMINÁRIA DE EMBUTIR EM FORRO COM 2 LÂMPADAS FLUORESCENTES TUBULARES DE 16W. CORPO E REFLETOR EM CHAPA DE AÇO TRATADA COM ACABAMENTO EM PINTURA ELETROSTÁTICA EPOXI-PÓ NA COR BRANCA. EQUIPADA COM PORTA LÂMPADA ANTI-VIBRATÓRIO E</t>
  </si>
  <si>
    <t>16.00.00.00.002</t>
  </si>
  <si>
    <t>FORNECIMENTO E INSTALAÇÃO DE LUMINÁRIA DE SOBREPOR COM 1 LÂMPADA FLUORESCENTE TUBULAR DE 32W (4000K IRC&gt;80). CORPO/REFLETOR EM CHAPA DE AÇO TRATADA COM ACABAMENTO EM PINTURA ELETROSTÁTICA EPOXI-PÓ NA COR BRANCA. EQUIPADA COM PORTA-LÂMPADA ANTIVIBRATÓRIO E</t>
  </si>
  <si>
    <t>16.00.00.00.003</t>
  </si>
  <si>
    <t xml:space="preserve">FORNECIMENTO E INSTALAÇÃO DE LUMINÁRIA DE EMERGÊNCIA AUTÔNOMA, COM BATERIA AUTOMOTIVA E FARÓIS 2X20W, AUTONOMIA ATÉ 8H. </t>
  </si>
  <si>
    <t>16.00.00.00.004</t>
  </si>
  <si>
    <t>FORNECIMENTO E INSTALAÇÃO DE LUZ DE EMERGÊNCIA PARA ILUMINAÇÃO ANTI-PÂNICO COM BATERIA INCORPORADA COM AUTONOMIA APROXIMADA DE 4H. SERÁ DOTADA DE 2 LÂMPADAS FLUORESCENTES COMPACTAS DE 7W E INSCRIÇÃO "SAÍDA". REFERÊNCIA: MODELO N7 DA NOVALUZ OU EQUIVALENTE</t>
  </si>
  <si>
    <t>16.00.00.00.005</t>
  </si>
  <si>
    <t>FORNECIMENTO E INSTALAÇÃO DE PROJETOR DE SOBREPOR COM FOCO ORIENTÁVEL, COM 1 LÂMPADA VAPOR METÁLICO BILATERAL DE 70W. CORPO EM ALUMÍNIO INJETADO E PINTURA POLIÉSTER TEXTURIZADA, COM ALETAS DE RESFRIAMENTO. REFLETOR SIMÉTRICO EM ALUMÍNIO MARTELADO ANODIZAD</t>
  </si>
  <si>
    <t>16.00.00.00.006</t>
  </si>
  <si>
    <t>RELÉ FOTOELÉTRICO 220V, 1000W, COMPLETO COM BASE, POSIÇÃO "NA"</t>
  </si>
  <si>
    <t>SOLUÇÃO SISTEMA FORÇA</t>
  </si>
  <si>
    <t>17.00.00.00.001</t>
  </si>
  <si>
    <t>17.00.00.00.002</t>
  </si>
  <si>
    <t>FORNECIMENTO E INSTALAÇÃO DE CONDULETE, TIPO LL 3/4" EM ALUMINIO</t>
  </si>
  <si>
    <t>17.00.00.00.003</t>
  </si>
  <si>
    <t>FORNECIMENTO E INSTALAÇÃO DE CONDULETE, TIPO LB 3/4" EM ALUMINIO</t>
  </si>
  <si>
    <t>17.00.00.00.004</t>
  </si>
  <si>
    <t>17.00.00.00.005</t>
  </si>
  <si>
    <t>FORNECIMENTO E INSTALAÇÃO DE CONDULETE, TIPO E 3/4" EM ALUMINIO</t>
  </si>
  <si>
    <t>17.00.00.00.006</t>
  </si>
  <si>
    <t>FORNECIMENTO E INSTALAÇÃO DE CONDULETE TIPO X DE FERRO GALVANIZADO DE 3/4".</t>
  </si>
  <si>
    <t>17.00.00.00.007</t>
  </si>
  <si>
    <t>FORNECIMENTO E INSTALAÇÃO DE CONDULETE TIPO LR DE FERRO GALVANIZADO DE 3/4".</t>
  </si>
  <si>
    <t>17.00.00.00.008</t>
  </si>
  <si>
    <t>FORNECIMENTO E INSTALAÇÃO DE CONDULETE TIPO C 3/4" COM TAMPA</t>
  </si>
  <si>
    <t>17.00.00.00.009</t>
  </si>
  <si>
    <t>FORNECIMENTO E INSTALAÇÃO DE INTERRUPTOR UNIPOLAR, INCLUSIVE CAIXA PARA FIXAÇÃO, SOBREPOR 2x4, PVC.</t>
  </si>
  <si>
    <t>17.00.00.00.010</t>
  </si>
  <si>
    <t>FORNECIMENTO E INSTALAÇÃO DE TOMADA DE APLICAÇÃO EMBUTIDA DO TIPO PADRÃO BRASILEIRO (F+N+T) 10A/250V.</t>
  </si>
  <si>
    <t>17.00.00.00.011</t>
  </si>
  <si>
    <t>FORNECIMENTO E LANÇAMENTO DE CABO DE COBRE ISOLADO PVC 2,5MM2 750V</t>
  </si>
  <si>
    <t>17.00.00.00.012</t>
  </si>
  <si>
    <t>FORNECIMENTO E LANÇAMENTO DE CABO DE COBRE ISOLADO PVC 4,0MM2 750V</t>
  </si>
  <si>
    <t>SOLUÇÃO SISTEMA SPDA</t>
  </si>
  <si>
    <t>18.00.00.00.001</t>
  </si>
  <si>
    <t>FORNECIMENTO E LANÇAMENTO DE CABO DE COBRE NU MEIO DURO, CLASSE 2A,  50MM2, INSTALAÇÃO ENTERRADA, CONFORME NBR 6524/1998 E NBR 5419/2001.</t>
  </si>
  <si>
    <t>18.00.00.00.002</t>
  </si>
  <si>
    <t>FORNECIMENTO E INSTALAÇÃO DE CONECTOR TERMINAL BIMETÁLICO EM COBRE ESTANHADO PARA CONEXÃO DE CHAPA DE ALUMÍNIO AO CABO DE COBRE 50 MM², COM ACESSÓRIOS DE FIXAÇÃO, CONFORME NBR 5419/2005.</t>
  </si>
  <si>
    <t>14/09/2012 - 16:12</t>
  </si>
  <si>
    <t>: MOP SBIL - SUB MÓDULO TIPO B (3)</t>
  </si>
  <si>
    <t>: 2ª REVISÃO PRAI</t>
  </si>
  <si>
    <t>03.00.00.00.002</t>
  </si>
  <si>
    <t>FORNECIMENTO E INSTALAÇÃO DE EXAUSTOR AXIAL PARA PAREDE COM 4 METROS DE TUBO FLEXÍVEL DE D=150 MM E VENEZIANA AUTOFECHANTE COM VAZÃO DE 500 M³/H</t>
  </si>
  <si>
    <t>FORNECIMENTO E INSTALAÇÃO DE UNIDADE SPLIT TIPO HIGH-WALL DE 12000 BTU/H, INCLUINDO REDE FRIGORÍFICA TERMICAMENTE ISOLADA, ACESSÓRIOS, SUPORTES, BOMBA DE DRENO, CONTROLE REMOTO E CARGA DE GÁS COMPLETA.</t>
  </si>
  <si>
    <t>07.00.00.00.003</t>
  </si>
  <si>
    <t>08.00.00.00.003</t>
  </si>
  <si>
    <t>FORNECIMENTO E INSTALAÇÃO DE TUBO PVC SOLDAVEL ÁGUA FRIA DN 25MM, INCLUSIVE CONEXÕES</t>
  </si>
  <si>
    <t>FORNECIMENTO E INSTALAÇÃO DE REGISTRO GAVETA 3/4" COM CANOPLA ACABAMENTO CROMADO SIMPLES</t>
  </si>
  <si>
    <t>FORNECIMENTO DE TANQUE LOUÇA BRANCA C/COLUNAS E MED 60X56CM (EM TORNO)INCL ACESSÓRIOSDE FIX FERRAGENS EM METAL CROMADO TORNEIRA PRESSAO 1158 1/2" VÁLVULAESCOAMENTO 1605 E SIFÃO 1680 DE 1.1/2"X1.1/2"</t>
  </si>
  <si>
    <t>10.00.00.00.011</t>
  </si>
  <si>
    <t>10.00.00.00.012</t>
  </si>
  <si>
    <t>10.00.00.00.013</t>
  </si>
  <si>
    <t xml:space="preserve">FORNECIMENTO E INSTALAÇÃO DETECTOR DE FUMAÇA ÓPTICO, CONJUNTO COMPLETO, COM BASE, SUPORTE DE FIXAÇÃO E ACESSÓRIOS ADEQUADOS AO PONTO DE INSTALAÇÃO. </t>
  </si>
  <si>
    <t>10.00.00.00.014</t>
  </si>
  <si>
    <t>FORNECIMENTO, INSTALAÇÃO E TESTE DE CENTRAL DE SUPERVISÃO PARA SISTEMA DE DETECÇÃO E ALARME DE INCÊNDIO, TIPO ANALÓGICO/DIGITAL ¿INTELIGENTE¿, COM DISPOSITIVOS ENDEREÇÁVEIS, COM CAPACIDADE DE 2(DOIS) LAÇOS A DOIS FIOS, DO TIPO CLASSE A.</t>
  </si>
  <si>
    <t>10.00.00.00.015</t>
  </si>
  <si>
    <t>FORNECIMENTO, INSTALAÇÃO E TESTES DE SOFTWARE DE GERENCIAMENTO E SUPERVISÃO DO SDAI, PARA ATENDIMENTO MÍNIMO DE 150 DISPOSITIVOS ENTRE DETECTORES, ACIONADORES E AVISADORES (MOP).</t>
  </si>
  <si>
    <t>10.00.00.00.016</t>
  </si>
  <si>
    <t>FORNECIMENTO E INSTALAÇÃO DE ACIONADOR MANUAL, E. DEVERÁ SER DO TIPO ENDEREÇÁVEL, ENCAPSULADO EM CAIXA DE DIMENSÕES "4X4" DE ALTA RESISTÊNCIA A IMPACTO, TIPO QUEBRA O VIDRO E FECHA UM CONTATO, SER EQUIPADO COM LED DE SINALIZAÇÃO. CONJUNTO COMPLETO, COM SUPORTE DE FIXAÇÃO E ACESSÓRIOS ADEQUADOS AO PONTO DE INSTALAÇÃO.</t>
  </si>
  <si>
    <t>10.00.00.00.017</t>
  </si>
  <si>
    <t>FORNECIMENTO E INSTALAÇÃO DE AVISADOR SONORO/VISUAL, TIPO MULTITONAL, POTÊNCIA SONORA DE, NO MÍNIMO, 85 DB/1M. CONJUNTO COMPLETO, COM SUPORTE DE FIXAÇÃO E ACESSÓRIOS ADEQUADOS AO PONTO DE INSTALAÇÃO.</t>
  </si>
  <si>
    <t>10.00.00.00.018</t>
  </si>
  <si>
    <t>10.00.00.00.019</t>
  </si>
  <si>
    <t>FORNECIMENTO, INSTALAÇÃO E TESTE DE MÓDULO DE COMANDO, DO TIPO ENDEREÇÁVEL, OPERAR EM CIRCUITO CLASSE A, EQUIPADO COM  LED DE SINALIZAÇÃO PARA CADA INTERROGAÇÃO DO PAINEL DE CONTROLE (SDAI-MOP).</t>
  </si>
  <si>
    <t>10.00.00.00.020</t>
  </si>
  <si>
    <t>FORNECIMENTO, INSTALAÇÃO E TESTE DE MÓDULO ISOLADOR, DO TIPO ENDEREÇÁVEL, OPERAR EM CIRCUITO CLASSE A, EQUIPADO COM LED DE SINALIZAÇÃO PARA INDICAR ESTADO DA LINHA DE COMUNICAÇÃO (SDAI-MOP).</t>
  </si>
  <si>
    <t>10.00.00.00.021</t>
  </si>
  <si>
    <t>FORNECIMENTO DE SACA DETECTOR TELESCÓPICO DE ATÉ 7 METROS, CONJUNTO COMPLETO.</t>
  </si>
  <si>
    <t>11.00.00.00.003</t>
  </si>
  <si>
    <t>11.00.00.00.004</t>
  </si>
  <si>
    <t>11.00.00.00.005</t>
  </si>
  <si>
    <t>11.00.00.00.006</t>
  </si>
  <si>
    <t>11.00.00.00.007</t>
  </si>
  <si>
    <t>11.00.00.00.008</t>
  </si>
  <si>
    <t>FORNECIMENTO, INSTALAÇÃO E CONECTORIZAÇÃO DE DISTRIBUIDOR ÓPTICO 12FO, PARA USO EM RACK DE 19", COMPLETO, ADEQUADO PARA FIBRAS MULTIMODO 62.5/125 MICRÔMETRO (STVV-MOP).</t>
  </si>
  <si>
    <t>11.00.00.00.009</t>
  </si>
  <si>
    <t>FORNECIMENTO, INSTALAÇÃO E TESTE DE ESTAÇÃO DE TRABALHO, COMPLETA, COM MONITOR LCD 19 POLEGADAS, PROCESSADORES QUAD CORE, MÍNIMO DE 3 GHZ, CACHE L2 MÍNIMO DE 2 MB, MEMÓRIA RAM DE 2 GB, COM HD DE 250 GB (MOP).</t>
  </si>
  <si>
    <t>11.00.00.00.010</t>
  </si>
  <si>
    <t>FORNECIMENTO E LANÇAMENTO DE CABO DE FIBRA ÓPTICA MÚLTIMODO 62,5/125 MICRÔMETRO COM PROTEÇÃO DE BORRACHA NÃO RECICLADA CONTRA UMIDADE, CAPA EXTERNA DE MATERIAL NÃO PROPAGANTE À CHAMA COM 2 CONDUTORES.</t>
  </si>
  <si>
    <t>11.00.00.00.011</t>
  </si>
  <si>
    <t>11.00.00.00.012</t>
  </si>
  <si>
    <t>11.00.00.00.013</t>
  </si>
  <si>
    <t>FORNECIMENTO, INSTALAÇÃO E TESTE DE CÂMERA FIXA EXTERNA, ANALÓGICA, COM PROTEÇÃO E MECANISMOS PARA UTILIZAÇÃO AO TEMPO, PADRÃO DE CORES NTSC, COMPLETA COM LENTES E ACESSÓRIOS DE INSTALAÇÃO (STVV-MOP).</t>
  </si>
  <si>
    <t>11.00.00.00.014</t>
  </si>
  <si>
    <t>11.00.00.00.015</t>
  </si>
  <si>
    <t>FORNECIMENTO, INSTALAÇÃO E TESTE DE CONSOLE CENTRAL, TIPO BANCADA, EQUIPADA COM ESTAÇÃO DE TRABALHO, MONITOR LCD 21 POLEGADAS E TECLADO PTZ (STVV-MOP).</t>
  </si>
  <si>
    <t>11.00.00.00.016</t>
  </si>
  <si>
    <t>FORNECIMENTO, INSTALAÇÃO E TESTE DE SISTEMA DE GRAVAÇÃO E ARMAZENAMENTO, TIPO DVR, PADRÃO DE VÍDEO NTSC, 16 CANAIS BNC DE VÍDEO, TAXA DE VISUALIZAÇÃO DE 480 FPS, TAXA DE GRAVAÇÃO DE 240 FPS (STVV-MOP).</t>
  </si>
  <si>
    <t>11.00.00.00.017</t>
  </si>
  <si>
    <t>FORNECIMENTO, INSTALAÇÃO E TESTES DE SOFTWARE DE GERENCIAMENTO, SUPERVISÃO, COMANDO E CONTROLE DO STVV, PARA ATENDIMENTO MÍNIMO DE 100 DISPOSITIVOS ENTRE CÂMERAS, CODECS, TECLADOS E ESTAÇÕES DE TRABALHO (MOP).</t>
  </si>
  <si>
    <t>11.00.00.00.018</t>
  </si>
  <si>
    <t>FORNECIMENTO E MONTAGEM DE RACK ESTRUTURAL ABERTO, PADRÃO 19" COM 44U DE ALTURA ÚTIL, COMPOSTO POR COLUNAS, TRAVESSA SUPERIOR E BASES INFERIORES PARA SEREM FIXADAS NO PISO</t>
  </si>
  <si>
    <t>11.00.00.00.019</t>
  </si>
  <si>
    <t>FORNECIMENTO E INSTALAÇÃO DE BANDEJA PARA RACK 19", TIPO PRATELEIRA, FURAÇÃO PARA VENTILIAÇÃO, FIXAÇÃO NO PRIMEIRO E SEGUNDO PLANOS, PINTURA EPÓXI, COM 4 PONTOS DE FIXAÇÃO (STVV-MOP).</t>
  </si>
  <si>
    <t>11.00.00.00.020</t>
  </si>
  <si>
    <t>FORNECIMENTO, INSTALAÇÃO E TESTE DE CONVERSOR ÓPTICO TX, CONEXÕES BNC(SINAL DE VÍDEO COMPOSTO) E ST(SINAL ÓPTICO), 1 CANAL, PARA FIBRA MULTÍMODO 62.5/125 MICRÔMETRO.</t>
  </si>
  <si>
    <t>11.00.00.00.021</t>
  </si>
  <si>
    <t>FORNECIMENTO, INSTALAÇÃO E TESTE DE CONVERSOR ÓPTICO RX, CONEXÕES ST(SINAL ÓPTICO) E BNC(SINAL DE VÍDEO COMPOSTO), 1 CANAL, PARA FIBRA MULTÍMODO 62.5/125 MICRÔMETRO.</t>
  </si>
  <si>
    <t>FORNECIMENTO, INSTALAÇÃO E TESTE DE CONTATO MAGNÉTICO DE PORTA DE CORRER, DO TIPO APARENTE, INSENSÍVEL QUANTO A PRESENÇA DE SUJEIRA (SICA-MOP).</t>
  </si>
  <si>
    <t>FORNECIMENTO, INSTALAÇÃO E TESTE DE FECHADURA ELETROMAGNÉTICA, EM AÇO INOX, PARA PORTA DE VIDRO FOLHA SIMPLES, COM TRAVAMENTO ELETROMAGNÉTICO, SUPORTAR 400KGF, OPERAR COM TENSÃO DE 12 OU 24 VDC (SICA-MOP).</t>
  </si>
  <si>
    <t>12.00.00.00.008</t>
  </si>
  <si>
    <t>FORNECIMENTO, INSTALAÇÃO E TESTE DE MANÍPULO DE PORTA COM BOTÃO DESTRAVE PARA LIBERAÇÃO DE FECHADURA ELETROMAGNÉTICA, TIPO PULSADOR, CONTATOS NA/NF, 2 LEDS INDICADORES DE ESTADO OPERACIONAL (SICA-MOP).</t>
  </si>
  <si>
    <t>12.00.00.00.009</t>
  </si>
  <si>
    <t>FORNECIMENTO, INSTALAÇÃO E TESTE DE UNIDADE CONTROLADORA, DO TIPO INTELIGENTE, COM CAPACIDADE DE CONTROLE E GERENCIAMENTO DE, NO MÍNIMO, 4 PONTOS DE ACESSOS, COM BATERIA DE GEL DE 12 V / 7,2 AH (SICA-MOP).</t>
  </si>
  <si>
    <t>12.00.00.00.010</t>
  </si>
  <si>
    <t>FORNECIMENTO, INSTALAÇÃO E TESTE DE TECLADO DE CONTROLE DE ACESSO, DO TIPO PROGRAMÁVEL, COMUNICAÇÃO SERIAL, COM MEMÓRIA PARA PELO MENOS 200 SENHAS, OPERAR COM TENSÃO DE 12 OU 24 V (SICA-MOP).</t>
  </si>
  <si>
    <t>12.00.00.00.011</t>
  </si>
  <si>
    <t>FORNECIMENTO, INSTALAÇÃO E TESTE DE FONTE DC, TENSÃO SELECIONÁVEL ENTRE 12V (5A) OU 24 V (2,5A), INTEGRADO COM DISPOSITIVO CARREGADOR DE BATERIA (SICA-MOP).</t>
  </si>
  <si>
    <t>FORNECIMENTO, INSTALAÇÃO E TESTE DE AMPLIFICADOR DE POTÊNCIA DE 240 W (RMS), SAÍDA DE LINHA DE TENSÃO DE ÁUDIO ENTRE 70 E 110 V, EXCITADO COM SINAL DE RUÍDO BRANCO NA FAIXA DE 100 HZ/10 KHZ (SISOM-MOP).</t>
  </si>
  <si>
    <t>FORNECIMENTO, INSTALAÇÃO E TESTE DE PRÉ-AMPLIFICADOR MIXER DE ÁUDIO, COM INDICADOR VISUAL DE FUNÇÕES, COM CONTROLE DE VOLUME PARA CADA ENTRADA, SEPARADAMENTE, COM RESPOSTA DE FREQÜÊNCIA DENTRO DA FAIXA DE 20 HZ A 20 KHZ (SISOM-MOP).</t>
  </si>
  <si>
    <t>FORNECIMENTO, INSTALAÇÃO E TESTE DE GONGO ELETRÔNICO, DO TIPO BITONAL, COM RELAÇÃO SINAL/RUÍDO &gt; 80DB, FREQÜÊNCIA DOS GERADORES DE TOM ENTRE 587HZ/800 MS E 440HZ/1600 MS (SISOM-MOP).</t>
  </si>
  <si>
    <t>13.00.00.00.010</t>
  </si>
  <si>
    <t>FORNECIMENTO, INSTALAÇÃO E TESTE DE CONTROLADOR INDIVIDUAL DE VOLUME, PARA LINHA DE 70V (SISOM-MOP).</t>
  </si>
  <si>
    <t>13.00.00.00.011</t>
  </si>
  <si>
    <t>FORNECIMENTO, INSTALAÇÃO E TESTE DE EQUALIZADOR GRÁFICO, COM COMPENSAÇÃO DE RESSONÂNCIAS, RESPOSTA MEDIDA NO PLANO DE AUDIÇÃO, DENTRO DE +/- 10 DB NA FAIXA DE 16 HZ A 16 KHZ (SISOM-MOP).</t>
  </si>
  <si>
    <t>13.00.00.00.012</t>
  </si>
  <si>
    <t>FORNECIMENTO, INSTALAÇÃO E TESTE DE UNIDADE DE SINALIZAÇÃO DIGITAL, DO TIPO MICROPROCESSADA, MEMÓRIA DE ARMAZENAMENTO NÃO VOLÁTIL, RELÓGIO DE TEMPO REAL INTERNO,  WATCH DOG TIME, COM INTERFACE DE COMUNICAÇÃO SERIAL (SISOM-MOP).</t>
  </si>
  <si>
    <t>13.00.00.00.013</t>
  </si>
  <si>
    <t>FORNECIMENTO, INSTALAÇÃO E TESTE DE MICROFONE, DO TIPO DINÂMICO DE BOBINA MÓVEL, COM IMPEDÂNCIA INFERIOR A 500 OHMS E RESPOSTA DE FREQÜÊNCIA PLANA (DENTRO DE ± 3 DB), NA FAIXA DE 50 HZ A 15 KHZ (SISOM-MOP).</t>
  </si>
  <si>
    <t>13.00.00.00.014</t>
  </si>
  <si>
    <t>FORNECIMENTO, INSTALAÇÃO E TESTE DE FONE DE OUVIDO, RESPOSTA DE FREQÜÊNCIA DE 20 HZ A 20 KHZ, IMPEDÂNCIA  32 OHMS E SENSIBILIDADE DE 108DB (SISOM-MOP).</t>
  </si>
  <si>
    <t>13.00.00.00.015</t>
  </si>
  <si>
    <t>13.00.00.00.016</t>
  </si>
  <si>
    <t>FORNECIMENTO, INSTALAÇÃO E TESTES DE SOFTWARE DE GERENCIAMENTO E CONTROLE DO SISOM, PARA ATENDIMENTO MÍNIMO DE 50 DISPOSITIVOS ENTRE SONOFLETORES, UNIDADES DE PROCESSAMENTO DE SOM E ESTAÇÕES DE TRABALHO (MOP).</t>
  </si>
  <si>
    <t>13.00.00.00.017</t>
  </si>
  <si>
    <t>FORNECIMENTO, INSTALAÇÃO E TESTE DE MATRIZ DE COMUTAÇÃO DE ÁUDIO, DO TIPO DIGITAL, MICROPROCESSADA, COM 08(OITO) ENTRADAS DE ÁUDIO BALANCEADAS E 16(DEZESSEIS) SAÍDAS DE ÁUDIO BALANCEADAS (SISOM-MOP).</t>
  </si>
  <si>
    <t>13.00.00.00.018</t>
  </si>
  <si>
    <t>13.00.00.00.019</t>
  </si>
  <si>
    <t>FORNECIMENTO, INSTALAÇÃO E TESTE DE MESA DE OPERAÇÃO DE SOM, DO TIPO BANCADA / MESA / PAINEL, CONSTRUÍDA EM AÇO GALVANIZADO A FOGO, COM UNIDADES VENTILAÇÃO E FILTROS DE LINHA (SISOM-MOP).</t>
  </si>
  <si>
    <t>13.00.00.00.020</t>
  </si>
  <si>
    <t>13.00.00.00.021</t>
  </si>
  <si>
    <t>FORNECIMENTO, INSTALAÇÃO E TESTE DE CONVERSOR ÓPTICO TX, CONEXÕES BNC(SINAL DE ÁUDIO) E ST(SINAL ÓPTICO), 1 CANAL, PARA FIBRA MULTÍMODO 62.5/125 MICRÔMETRO</t>
  </si>
  <si>
    <t>13.00.00.00.022</t>
  </si>
  <si>
    <t>FORNECIMENTO, INSTALAÇÃO E TESTE DE CONVERSOR ÓPTICO RX, CONEXÕES ST(SINAL ÓPTICO) E BNC(SINAL DE ÁUDIO), 1 CANAL, PARA FIBRA MULTÍMODO 62.5/125 MICRÔMETRO.</t>
  </si>
  <si>
    <t>FORNECIMENTO E INSTALAÇÃO DE ELETROCALHA PERFURADA EM CHAPA DE AÇO GALVANIZADA A FOGO, COM TAMPA, TIPO NORMAL LARGURA 150 MM, ABA 50 MM,  COM CONEXÕES E ACESSÓRIOS DE FIXAÇÃO.</t>
  </si>
  <si>
    <t>FORNECIMENTO E INSTALAÇÃO DE PERFILADO EM CHAPA DE AÇO GALVANIZADA, TIPO PERFURADO, LIVRE DE REBARBAS NOS FUROS E SEM ARESTAS CORTANTES, COM CONEXÕES E ACESSÓRIOS DE FIXAÇÃO, DIMENSÕES 38MMX38MM, ESPESSURA DE CHAPA #16.</t>
  </si>
  <si>
    <t>FORNECIMENTO E INSTALAÇÃO DE ESPELHO DE PAREDE PARA FIXAÇÃO EM CAIXA 4X4 COM 6 POSIÇÕES DE CONECTORES RJ-45 FÊMEA.</t>
  </si>
  <si>
    <t>FORNECIMENTO  E INSTALAÇÃO DE ESPELHO DE ALUMÍNIO  PARA CONDULETE DE 1", COM 1 POSIÇÃO P/ CONECTOR RJ-45 FÊMEA</t>
  </si>
  <si>
    <t>FORNECIMENTO E INSTALAÇÃO DE CORDÕES ÓPTICOS DUPLEX DE 5,0 METROS COM FIBRAS MULTIMODO DE 62,5 X 125 MICRONS E COM UM CONECTOR DO TIPO SC/LC EM CADA SAÍDA ÓPTICA.</t>
  </si>
  <si>
    <t>EXECUÇÃO DE TESTE DE POTÊNCIA DO CONJUNTO ÓPTICO EM FIBRA ÓPTICAS COM MEDIÇÃO DE ATENUAÇÃO E POTÊNCIA.</t>
  </si>
  <si>
    <t>FORNECIMENTO E INSTALAÇÃO DE ORGANIZADOR DE CABOS HORIZONTAL PARA RACK DE 19¿ COM 1 U DE ALTURA COM TAMPA FECHADA NA COR PRETA COM O LOGO DA  INFRAERO IMPRESSO NA TAMPA.</t>
  </si>
  <si>
    <t>FORNECIMENTO E INSTALAÇÃO DE GABINETE DE AÇO DE 44U¿S X 19¿ X 1070MM: RACK DE PISO DO TIPO GABINETE EM AÇO, PADRÃO 19¿ NA COR PRETA,  DEVERÁ VIR ACOMPANHADO DE PORCAS GAIOLA E PARAFUSO M5 EM TODAS AS POSIÇÕES U DO RACK, E 02 RÉGUAS ELÉTRICAS COMPOSTA DE 8</t>
  </si>
  <si>
    <t>FORNECIMENTO E INSTALAÇÃO DE DISTRIBUIDORES ÓPTICOS PADRÃO 19¿ EM METAL PARA FUSÃO DE FIBRAS ÓTICAS MULTÍMODO 62,5/125 MICRONS, EQUIPADO COM 12 CONECTORES ÓPTICOS DO TIPO SC, BANDEJA PARA FUSÃO PIG TAIL E TUBETES (MÓDULO BÁSICO + KIT PARA DIO).</t>
  </si>
  <si>
    <t>CERTIFICAÇÃO E IDENTIFICAÇÃO DE CABEAMENTO ÓPTICO, COM REALIZAÇÃO DE TESTE DE NEXT, ATENUAÇÃO, COMPRIMENTO DO CABO, RESISTÊNCIA, IMPEDÂNCIA, CAPACITÂNCIA, DE ACORDO COM A NORMA EIA/TIA 526-14A, MÉTODO B.</t>
  </si>
  <si>
    <t xml:space="preserve">FORNECIMENTO E INSTALAÇÃO DE LINE CORDS EM CABO UTP 23 AWG NÃO BLINDADO DE 3 METROS DE COMPRIMENTO, EXTRA FLEXÍVEL, COM 4 PARES CATEGORIA 6, DE ACORDO COM OS REQUISITOS FÍSICOS E ELÉTRICOS DAS RECOMENDAÇÕES EIA/TIA 568-B, COM CONECTORES RJ-45 MACHO NAS 2 </t>
  </si>
  <si>
    <t>FORNECIMENTO E INSTALAÇÃO DE PATCH CORD COM CABO UTP CATEGORIA 6,  CONECTOR RJ-45, 4 PARES 24 AWG COM COMPRIMENTO DE 1,5 METROS</t>
  </si>
  <si>
    <t>FORNECIMENTO E INSTALAÇÃO DE PATCH PANEL CORPO FABRICADO EM TERMOPLÁSTICO DE ALTO IMPACTO NÃO PROPAGANTE À CHAMA, 24 POSIÇÕES RJ-45,CATEGORIA 6, FORNECIDO COM ARRUELAS E PARAFUSOS DE FIXAÇÃO, INSTALAÇÃO DIRETA EM RACKS DE 19"</t>
  </si>
  <si>
    <t>FORNECIMENTO E INSTALAÇÃO DE SWITCH SECURESTACK C2 WITH 24 10/100 POWER OVER ETHERNET PORTS VIA RJ45 AND 2 MINI-GBIC PORTS</t>
  </si>
  <si>
    <t>FORNECIMENTO E INSTALAÇÃO DE LUMINÁRIA DE EMBUTIR, EM LAJE OU FORRO, PARA LÂMPADA FLUORESCENTE 2X32W COM REATOR CONVENCIONAL E ACESSÓRIOS DE MONTAGEM E FIXAÇÃO.</t>
  </si>
  <si>
    <t>15.00.00.00.004</t>
  </si>
  <si>
    <t>15.00.00.00.005</t>
  </si>
  <si>
    <t>15.00.00.00.006</t>
  </si>
  <si>
    <t>FORNECIMENTO E INSTALAÇÃO DE CONDULETE TIPO C 3/4" SEM TAMPA</t>
  </si>
  <si>
    <t>16.00.00.00.007</t>
  </si>
  <si>
    <t>FORNECIMENTO E INSTALAÇÃO DE CONDULETE, TIPO X 3/4" EM ALUMINIO</t>
  </si>
  <si>
    <t>16.00.00.00.008</t>
  </si>
  <si>
    <t>16.00.00.00.009</t>
  </si>
  <si>
    <t>16.00.00.00.010</t>
  </si>
  <si>
    <t>16.00.00.00.011</t>
  </si>
  <si>
    <t>16.00.00.00.012</t>
  </si>
  <si>
    <t>FORNECIMENTO E INSTALAÇÃO DE CONDULETE, TIPO C 1" EM ALUMINIO</t>
  </si>
  <si>
    <t>16.00.00.00.013</t>
  </si>
  <si>
    <t>FORNECIMENTO E INSTALAÇÃO DE DISJUNTOR TERMOMAGNETICO BIPOLAR PADRÃO DIN, CURVA C, 10 A 50A 240V</t>
  </si>
  <si>
    <t>16.00.00.00.014</t>
  </si>
  <si>
    <t>FORNECIMENTO E INSTALAÇÃO DE DISJUNTOR TERMOMAGNETICO MONOPOLAR PADRÃO DIN, CURVA C, 10 A 30A 240V</t>
  </si>
  <si>
    <t>16.00.00.00.015</t>
  </si>
  <si>
    <t>FORNECIMENTO E INSTALAÇÃO DE DISPOSTIVO DR, CORRENTE RESIDUAL NOMINAL DE 30MA, CORRENTE NOMINAL DE 40A, GRAU DE PROTEÇÃO IP20</t>
  </si>
  <si>
    <t>16.00.00.00.016</t>
  </si>
  <si>
    <t>FORNECIMENTO E INSTALAÇÃO DE DISPOSTIVO DR, CORRENTE RESIDUAL NOMINAL DE 30MA, CORRENTE NOMINAL DE 125A, GRAU DE PROTEÇÃO IP20</t>
  </si>
  <si>
    <t>16.00.00.00.017</t>
  </si>
  <si>
    <t>FORNECIMENTO E INSTALAÇÃO DE DISJUNTOR TERMOMAGNETICO TRIPOLAR PADRÃO DIN, CURVA C, 50 A 100A 240V</t>
  </si>
  <si>
    <t>16.00.00.00.018</t>
  </si>
  <si>
    <t>16.00.00.00.019</t>
  </si>
  <si>
    <t>16.00.00.00.020</t>
  </si>
  <si>
    <t>FORNECIMENTO E INSTALAÇÃO DE PONTO DE FORÇA DO SISTEMA SISO/BDO, CONSTITUÍDO DE CAIXA COM TOMADA (F+N+T) 220V, PARA INSTALAÇÃO SOBRE FORRO</t>
  </si>
  <si>
    <t>16.00.00.00.021</t>
  </si>
  <si>
    <t>16.00.00.00.022</t>
  </si>
  <si>
    <t>16.00.00.00.023</t>
  </si>
  <si>
    <t>FORNECIMENTO E INSTALAÇÃO DE DISPOSITIVO DE PROTEÇÃO CONTRA SURTOS (DPS), 1 POLO, CORRENTE DE IMPULSO DE DESCARGA DIRETA (8/20µS) DE 20kA, PROTEÇÃO DE TENSÃO MENOR OU IGUAL A 1,4kV, CORRENTE NOMINAL DE DESCARGA (8/20µS) DE 40kA, REFERÊNCIA DPS MODELO 5SD7</t>
  </si>
  <si>
    <t>16.00.00.00.024</t>
  </si>
  <si>
    <t>FORNECIMENTO E INSTALAÇÃO DE QUADRO DISTRIBUIÇÃO, 600x500x300 MM, SOBREPOR, EM CHAPA DE AÇO, FLANGEADO,  IP21, INCLUSO BARRAMENTO,  PLACA PARA MONTAGEM E TRILHO DIN</t>
  </si>
  <si>
    <t>16.00.00.00.025</t>
  </si>
  <si>
    <t>FORNECIMENTO E INSTALAÇÃO DE QUADRO DISTRIBUIÇÃO, 400x300x150 MM, SOBREPOR, EM CHAPA DE AÇO, FLANGEADO,  IP21, INCLUSO BARRAMENTO,  PLACA PARA MONTAGEM E TRILHO DIN</t>
  </si>
  <si>
    <t>14/09/2012 - 16:21</t>
  </si>
  <si>
    <t>: 10/09/2012</t>
  </si>
  <si>
    <t>: MOP SBIL - SUB MÓDULO TIPO C (4)</t>
  </si>
  <si>
    <t>: 2ª Revisão - CF - PRAI</t>
  </si>
  <si>
    <t>08.00.00.00.004</t>
  </si>
  <si>
    <t>FORNECIMENTO E INSTALAÇÃO DE REDUÇÃO DE FERRO GALVANIZADO DE 1" PARA 3/4".</t>
  </si>
  <si>
    <t>08.00.00.00.005</t>
  </si>
  <si>
    <t>FORNECIMENTO E INSTALAÇÃO DE REDUÇÃO DE FERRO GALVANIZADO DE 1 1/2" PARA 1".</t>
  </si>
  <si>
    <t>08.00.00.00.006</t>
  </si>
  <si>
    <t>08.00.00.00.007</t>
  </si>
  <si>
    <t>FORNECIMENTO E INSTALAÇÃO DE CONDULETE, TIPO E 1" EM ALUMINIO</t>
  </si>
  <si>
    <t>08.00.00.00.008</t>
  </si>
  <si>
    <t>08.00.00.00.009</t>
  </si>
  <si>
    <t>08.00.00.00.010</t>
  </si>
  <si>
    <t>08.00.00.00.011</t>
  </si>
  <si>
    <t>SOLUÇÃO SISTEMA BANCO DE DADOS E INFORMAÇÃO DE VOO</t>
  </si>
  <si>
    <t>FORNECIMENTO, INSTALAÇÃO E TESTE DE MONITOR DE VÍDEO, TIPO LCD DE 32 POLEGADAS, RAZÃO DE ASPECTO DA TELA DE 16:9, PADRÃO DE COR NTSC, ÂNGULO DE VISÃO 160O, RESOLUÇÃO 1366X768, MÍNIMO DE 16 MILHÕES DE CORES (SIV-MOP).</t>
  </si>
  <si>
    <t>FORNECIMENTO, INSTALAÇÃO E TESTE DE SERVIDOR DE PERIFÉRICO, PROCESSADOR QUAD CORE, 3.0 GHZ, RAM DE 2 GB, PLACA DE VÍDEO GRÁFICA COM 512 MB, INTERFACE DE REDE ETHERNET 10/100/1000 GIGABIT INTEGRADA, HD 350GB (SIV-MOP).</t>
  </si>
  <si>
    <t>FORNECIMENTO E LANÇAMENTO DE CABO DE COBRE ISOLADO PVC 2,5MM2 0,6/1,0kV</t>
  </si>
  <si>
    <t>FORNECIMENTO E INSTALAÇÃO DE ESQUADRIA COM MOLDURA EM PVC EM 3 MÓDULOS FIXOS COM DIMENSÕES DE 2,50 X 2,80M + BANDEIRA 2,50 X 0,70M COM VIDRO TEMPERADO E LAMINADO 12MM</t>
  </si>
  <si>
    <t>14/09/2012 - 15:13</t>
  </si>
  <si>
    <t>: MOP SBIL - COMPONENTES (5)</t>
  </si>
  <si>
    <t xml:space="preserve">: Revisão 03 - Cf PRAI - </t>
  </si>
  <si>
    <t>Observação</t>
  </si>
  <si>
    <t>: Revisão 03 - CF Nº 21763/PRAI(AIOT)/2012</t>
  </si>
  <si>
    <t>ITENS ARQUITETURA</t>
  </si>
  <si>
    <t>ESTRUTURA DE AÇO COM PINTURA EM ESMALTE SINTÉTICO PARA VENCER VÃO DE 10M</t>
  </si>
  <si>
    <t>FORNECIMENTO E INSTALAÇÃO DE CORRIMÃO EM TUBO DE AÇO COM DIÂMETRO DE 4CM COM ACABAMENTO CROMADO</t>
  </si>
  <si>
    <t>RAMPAS</t>
  </si>
  <si>
    <t>FORNECIMENTO E INSTALAÇÃO DE RAMPA COMPOSTA POR ESTRUTURA METÁLICA COM PISO ANTIDERRAPANTE TIPO EM CHAPA DE AÇO RECALCADA OU ESTRIADA, INCLINAÇÃO MÁXIMA 8,33% E LARGURA 1,5M COM CORRIMÃO, GUARDA-CORPO E GUIA DE BALIZAMENTO</t>
  </si>
  <si>
    <t>FORNECIMENTO E INSTALAÇÃO DE RAMPA COMPOSTA POR ESTRUTURA METÁLICA COM PISO ANTIDERRAPANTE TIPO EM CHAPA DE AÇO RECALCADA OU ESTRIADA, INCLINAÇÃO MÁXIMA 8,33%, LARGURA 3,45M E PATAMAR CONTÍNUO DE 15M COM CORRIMÃO, GUARDA-CORPO E GUIA DE BALIZAMENTO</t>
  </si>
  <si>
    <t>BLOCOS ESTRUTURAIS</t>
  </si>
  <si>
    <t>FORNECIMENTO E EXECUÇÃO DE ESTACA A TRADO Ø 0,30M, ARMADA (CONCRETO FCK 20MPA COM BETONEIRA)</t>
  </si>
  <si>
    <t>FORNECIMENTO E EXECUÇÃO DE BLOCOS (CONCRETO FCK 25 MPA E DIMENSÃO 0,60X0,60X0,60M) PARA APOIO DOS PILARES</t>
  </si>
  <si>
    <t>ITENS ELÉTRICA</t>
  </si>
  <si>
    <t>04.00.00.00.003</t>
  </si>
  <si>
    <t>04.00.00.00.004</t>
  </si>
  <si>
    <t>04.00.00.00.005</t>
  </si>
  <si>
    <t>14/09/2012 - 15:11</t>
  </si>
  <si>
    <t>: MOP SBIL - COMPLEMENTOS (6)</t>
  </si>
  <si>
    <t>FORNECIMENTO E INSTALAÇÃO DE ESQUADRIA COM MOLDURA EM PVC EM 3 MÓDULOS, SENDO 2 FIXOS COM DIMENSÕES DE 2,50 X 2,80M + BANDEIRA 2,50 X 0,70M COM VIDRO TEMPERADO E LAMINADO 12MM, E UM DE CORRER COM PORTA DE DUAS FOLHAS 1,25 X 2,80M DE CORRER COM VIDRO TEMPERADO E LAMINADO 12MM</t>
  </si>
  <si>
    <t>ITENS ESTRUTURA</t>
  </si>
  <si>
    <t>FORNECIMENTO E EXECUÇÃO DE CINTAMENTO (CONCRETO FCK 25 MPA) PARA TRAVAMENTO DO PISO ELEVADO (0,20X0,50M)</t>
  </si>
  <si>
    <t>ITENS HIDROSSANITÁRIA</t>
  </si>
  <si>
    <t>FORNECIMENTO E INSTALAÇÃO DE TUBO PVC SOLDAVEL ÁGUA FRIA DN 40MM, INCLUSIVE CONEXÕES</t>
  </si>
  <si>
    <t>03.00.00.00.003</t>
  </si>
  <si>
    <t>03.00.00.00.004</t>
  </si>
  <si>
    <t>03.00.00.00.005</t>
  </si>
  <si>
    <t>FORNECIMENTO E INSTALAÇÃO DE REGISTRO GAVETA 1.1/4" BRUTO LATÃO</t>
  </si>
  <si>
    <t>03.00.00.00.006</t>
  </si>
  <si>
    <t>FORNECIMENTO E INSTALAÇÃO DE HIDRÔMETRO TIPO TURBINA, CLASSE B, Ø 1.1/4".</t>
  </si>
  <si>
    <t>03.00.00.00.007</t>
  </si>
  <si>
    <t>FORNECIMENTO E INSTALAÇÃO DE CAIXA DE ALVENARIA COM DIMENSÕES DE 1,30X0,70X0,60M PARA PROTEÇÃO DO HIDRÔMETRO</t>
  </si>
  <si>
    <t>03.00.00.00.008</t>
  </si>
  <si>
    <t>FORNECIMENTO E INSTALAÇÃO DE CAIXA DE INSPEÇÃO PARA ESGOTO 90X90X60 CM EM ALVENARIA E TAMPA EM FERRO FUNDIDO, INCLUINDO ESCAVAÇÃO E REATERRO.</t>
  </si>
  <si>
    <t>03.00.00.00.009</t>
  </si>
  <si>
    <t>FORNECIMENTO E INSTALAÇÃO DE CAIXA DE INSPEÇÃO PARA ÁGUAS PLUVIAIS 90X90X60 CM EM ALVENARIA E TAMPA EM FERRO FUNDIDO, INCLUINDO ESCAVAÇÃO E REATERRO.</t>
  </si>
  <si>
    <t>ITENS COMBATE A INCÊNDIO</t>
  </si>
  <si>
    <t>FORNECIMENTO E INSTALAÇÃO DE EXTINTOR DE INCÊNDIO PORTÁTIL COM AGENTE EXTINTOR TIPO PÓ QUÍMICO A/B/C - 6KG</t>
  </si>
  <si>
    <t>ITENS TELEMÁTICA</t>
  </si>
  <si>
    <t>FORNECIMENTO E LANÇAMENTO DE CABO DE FIBRA ÓPTICA MÚLTIMODO 62,5/125 MICRÔMETRO COM PROTEÇÃO DE BORRACHA NÃO RECICLADA CONTRA UMIDADE, CAPA EXTERNA DE MATERIAL NÃO PROPAGANTE À CHAMA COM 6 CONDUTORES.</t>
  </si>
  <si>
    <t xml:space="preserve">FORNECIMENTO E INSTALAÇÃO DE CABO TELEFÔNICO, 20 PARES, PARA REDE EXTERNA TIPO CTP-APL-SN-50, PADRÃO TELEBRÁS, </t>
  </si>
  <si>
    <t>05.00.00.00.003</t>
  </si>
  <si>
    <t>FORNECIMENTO E INSTALAÇÃO DE BLOCO DE ENGATE RAPIDO DE CORTE COM 10 PARES, TIPO M10, INCLUSIVE ACESSÓRIOS DE FIXAÇÃO</t>
  </si>
  <si>
    <t>ITENS ELETRÔNICA</t>
  </si>
  <si>
    <t>06.00.00.00.005</t>
  </si>
  <si>
    <t>06.00.00.00.006</t>
  </si>
  <si>
    <t>06.00.00.00.007</t>
  </si>
  <si>
    <t>06.00.00.00.008</t>
  </si>
  <si>
    <t>06.00.00.00.009</t>
  </si>
  <si>
    <t>06.00.00.00.010</t>
  </si>
  <si>
    <t>FORNECIMENTO E INSTALAÇÃO DE CONDULETE TIPO T DE FERRO GALVANIZADO DE 3/4".</t>
  </si>
  <si>
    <t>06.00.00.00.011</t>
  </si>
  <si>
    <t>FORNECIMENTO E INSTALAÇÃO DE CONDULETE TIPO LL DE FERRO GALVANIZADO DE 3/4".</t>
  </si>
  <si>
    <t>06.00.00.00.012</t>
  </si>
  <si>
    <t>06.00.00.00.013</t>
  </si>
  <si>
    <t>06.00.00.00.014</t>
  </si>
  <si>
    <t>06.00.00.00.015</t>
  </si>
  <si>
    <t>06.00.00.00.016</t>
  </si>
  <si>
    <t>06.00.00.00.017</t>
  </si>
  <si>
    <t>FORNECIMENTO E LANÇAMENTO DE CABO DE FIBRA ÓPTICA MÚLTIMODO 62,5/125 MICRÔMETRO COM PROTEÇÃO DE BORRACHA NÃO RECICLADA CONTRA UMIDADE, CAPA EXTERNA DE MATERIAL NÃO PROPAGANTE À CHAMA COM 4 CONDUTORES.</t>
  </si>
  <si>
    <t>06.00.00.00.018</t>
  </si>
  <si>
    <t>06.00.00.00.019</t>
  </si>
  <si>
    <t>06.00.00.00.020</t>
  </si>
  <si>
    <t>06.00.00.00.021</t>
  </si>
  <si>
    <t>CONSTRUÇÃO DE LINHAS DE DUTOS CORRUGADOS ESPIRALADOS FLEXÍVEIS DE POLIETILENO (PE) 1X49MM-1X2"(DIÂMETRO INTERNO MÉDIO MÍNIMO), NÃO-PROPAGANTES DE CHAMA, COM CERTIFICAÇÃO DE CONFORMIDADE DE ACORDO COM NBR 15715 EMITIDO POR LABORATÓRIO DE RECONHECIMENTO DO INMETRO OU EQUIVALENTE INTERNACIONAL, INSTALAÇÃO POR MÉTODO DESTRUTIVO.</t>
  </si>
  <si>
    <t>CONSTRUÇÃO DE CAIXA DE PASSAGEM, DE CONCRETO DIMENSÕES INTERNAS 0,80M X 0,80M X 0,60M (CXLXP), COM TAMPA DE FERRO FUNDIDO ARTICULÁVEL, PARA TRÁFEGO PESADO, CONFORME NBR 10160/2005, CAIXA CP I</t>
  </si>
  <si>
    <t>FORNECIMENTO E INSTALAÇÃO DE DISJUNTOR TERMOMAGNETICO TRIPOLAR PADRÃO DIN, CURVA C, 10 A 50A 240V</t>
  </si>
  <si>
    <t>07.00.00.00.004</t>
  </si>
  <si>
    <t>FORNECIMENTO E INSTALAÇÃO DE DISJUNTOR TERMOMAGNETICO TRIPOLAR PADRÃO DIN, CURVA C, 125 A 150A 240V</t>
  </si>
  <si>
    <t>07.00.00.00.005</t>
  </si>
  <si>
    <t>07.00.00.00.006</t>
  </si>
  <si>
    <t>FORNECIMENTO E LANÇAMENTO DE CABO DE COBRE ISOLADO PVC 10MM2 0,6/1,0kV</t>
  </si>
  <si>
    <t>07.00.00.00.007</t>
  </si>
  <si>
    <t>FORNECIMENTO E LANÇAMENTO DE CABO DE COBRE ISOLADO PVC 16MM2 0,6/1,0kV</t>
  </si>
  <si>
    <t>07.00.00.00.008</t>
  </si>
  <si>
    <t>FORNECIMENTO E LANÇAMENTO DE CABO DE COBRE ISOLADO PVC 4,0MM2 0,6/1,0kV</t>
  </si>
  <si>
    <t>07.00.00.00.009</t>
  </si>
  <si>
    <t>FORNECIMENTO E LANÇAMENTO DE CABO DE COBRE ISOLADO PVC 35MM2 0,6/1,0kV</t>
  </si>
  <si>
    <t>07.00.00.00.010</t>
  </si>
  <si>
    <t>FORNECIMENTO E LANÇAMENTO DE CABO DE COBRE ISOLADO PVC 10,0MM2 750V</t>
  </si>
  <si>
    <t>07.00.00.00.011</t>
  </si>
  <si>
    <t>07.00.00.00.012</t>
  </si>
  <si>
    <t>FORNECIMENTO E LANÇAMENTO DE CABO DE COBRE ISOLADO PVC 25MM2 0,6/1,0kV</t>
  </si>
  <si>
    <t>07.00.00.00.013</t>
  </si>
  <si>
    <t>07.00.00.00.014</t>
  </si>
  <si>
    <t>07.00.00.00.015</t>
  </si>
  <si>
    <t>FORNECIMENTO E INSTALAÇÃO DE HASTE COPPERWELD 5/8" X 2,40M,FAB. FASTWELD, REF.FW-858 , CONFORME NBR 13571/1996 E NBR 5419/2005.</t>
  </si>
  <si>
    <t>07.00.00.00.016</t>
  </si>
  <si>
    <t>FORNECIMENTO E INSTALAÇÃO DE CAIXA DE INSPEÇÃO DE ATERRAMENTO, DIÂMETRO 300MM E ALTURA 300MM  EM TUBO PVC COM TAMPA DE FERRO FUNDIDO DIÂMETRO 300MM PARA EMBUTIR NO SOLO, CONFORME NBR 5419/2001 (SUBITEM 5.1.4.2.6).</t>
  </si>
  <si>
    <t>07.00.00.00.017</t>
  </si>
  <si>
    <t>NOBREAK, 5KVA, SENOIDAL, ON-LINE, DUPLA CONVERSÃO, MICROPROCESSADO, INCLUSO BANCO DE BATERIAS INTERNO</t>
  </si>
  <si>
    <t>07.00.00.00.018</t>
  </si>
  <si>
    <t>07.00.00.00.019</t>
  </si>
  <si>
    <t>07.00.00.00.020</t>
  </si>
  <si>
    <t>14/09/2012 - 15:10</t>
  </si>
  <si>
    <t>: MOP SBIL - SERVIÇOS TÉCNICOS FINAIS (7)</t>
  </si>
  <si>
    <t>SERVIÇOS FINAIS</t>
  </si>
  <si>
    <t>SERVIÇO DE COLETA E DESCARTE DE RESÍDUOS SÓLIDOS</t>
  </si>
  <si>
    <t>DESMOBILIZAÇÃO DE PESSOAL, MÁQUINAS E EQUIPAMENTOS PARA MONTAGEM DO ESCRITÓRIO PROVISÓRIO DE APOIO LOGÍSTICO IL.01/010.90/01568/00</t>
  </si>
  <si>
    <t>ELABORAÇÃO E FORNECIMENTO DO MANUAL DE MANUTENÇÃO DE IL.01/010.90/01568/00</t>
  </si>
  <si>
    <t>ELABORAÇÃO E FORNECIMENTO DO MANUAL DE MONTAGEM DE IL.01/010.90/01568/00</t>
  </si>
  <si>
    <t>ELABORAÇÃO E FORNECIMENTO DO MANUAL DE DESMONTAGEM DE IL.01/010.90/01568/00</t>
  </si>
  <si>
    <t>SERVIÇOS INICIAIS</t>
  </si>
  <si>
    <t>SUB-MÓDULO TIPO A</t>
  </si>
  <si>
    <t>SUB-MÓDULO TIPO B</t>
  </si>
  <si>
    <t>SUB-MÓDULO TIPO C</t>
  </si>
  <si>
    <t>COMPONENTES</t>
  </si>
  <si>
    <t>COMPLEMENTOS</t>
  </si>
  <si>
    <t>TOTAL DO ORÇAMENTO</t>
  </si>
  <si>
    <t>CRONOGRAMA FÍSICO - FINANCEIRO</t>
  </si>
  <si>
    <t>DURAÇÃO DIAS</t>
  </si>
  <si>
    <t>SERVIÇOS TÉCNICOS</t>
  </si>
  <si>
    <t>VISTORIA E RECEBIMENTO</t>
  </si>
  <si>
    <t>FORNECIMENTO, IMPLANTAÇÃO, MONTAGEM E INSTALAÇÃO</t>
  </si>
  <si>
    <t xml:space="preserve"> SRSV - SUPERINTENDÊNCIA REGIONAL CENTRO LESTE</t>
  </si>
  <si>
    <t>ÍTEM</t>
  </si>
  <si>
    <t>** ANÁLISE DO DETALHAMENTO DO ESTUDO CONCEITUAL PELA FISCALIZAÇÃO E REVISÃO PELA CONTRATADA</t>
  </si>
  <si>
    <t>* ADMINISTRAÇÃO LOCAL / MANUTENÇÃO DE ESCRITÓRIO PROVISÓRIO DE APOIO LOGÍSTICO</t>
  </si>
  <si>
    <t>SERVIÇOS INICIAIS (PARCIAIS)</t>
  </si>
  <si>
    <t>SERVIÇOS INICIAIS (TOTAL)</t>
  </si>
  <si>
    <t>FORNECIMENTO E INSTALAÇÃO</t>
  </si>
  <si>
    <t>VALOR MÊS</t>
  </si>
  <si>
    <t>VALOR ACUMULADO</t>
  </si>
  <si>
    <t>PERCENTUAL  ACUMULADO</t>
  </si>
  <si>
    <t>PERCENTUAL  MÊS</t>
  </si>
  <si>
    <t>** VISTORIA E RECEBIMENTO</t>
  </si>
  <si>
    <t>* SERVIÇOS FINAIS</t>
  </si>
  <si>
    <t>OBSERVAÇÕES</t>
  </si>
  <si>
    <t>OS PRAZOS DAS ETAPAS SERÃO CONSIDERADOS A PARTIR DA DATA DA ORDEM DE SERVIÇO EMITIDA A PARTIR DA ORDEM DE SERVIÇO INICIAL EMITIDA PELO CONTRATANTE.</t>
  </si>
  <si>
    <t>OS PAGAMENTOS REFERENTES A CADA UMA DAS ATIVIDADES TERÃO 10% RETIDOS DO TOTAL À SEREM PAGOS AO TÉRMINO DA VISTORIA E RECEBIMENTO</t>
  </si>
  <si>
    <t>* ATIVIDADE SEM RESTRIÇÃO DOS 10%</t>
  </si>
  <si>
    <t>** ETAPAREFERENTE A FISCALIZAÇÃO, NÃO HÁ DESEMBOLSO</t>
  </si>
  <si>
    <t>Orçamento:</t>
  </si>
  <si>
    <t>Empresa Brasileira de Infra-Estrutura Aeroportuária</t>
  </si>
  <si>
    <t xml:space="preserve">Superintendência Regional  do Centro-Leste - SRCE </t>
  </si>
  <si>
    <t xml:space="preserve">Data Base: </t>
  </si>
  <si>
    <t xml:space="preserve"> Gerência de Engenharia - EGCE</t>
  </si>
  <si>
    <t>OBRA/SERVIÇO:</t>
  </si>
  <si>
    <t>PLANILHA DE COMPOSIÇÃO DE BDI</t>
  </si>
  <si>
    <t>ITEM</t>
  </si>
  <si>
    <t>DISCRIMINAÇÃO</t>
  </si>
  <si>
    <t>%</t>
  </si>
  <si>
    <t>Grupo A</t>
  </si>
  <si>
    <t>Administração Central</t>
  </si>
  <si>
    <t>Riscos</t>
  </si>
  <si>
    <t>Total</t>
  </si>
  <si>
    <t>Grupo B</t>
  </si>
  <si>
    <t>Seguro de Risco de Engenharia</t>
  </si>
  <si>
    <t xml:space="preserve">Garantia </t>
  </si>
  <si>
    <t>Lucro Bruto</t>
  </si>
  <si>
    <t>Despesas Financeiras</t>
  </si>
  <si>
    <t>Grupo C</t>
  </si>
  <si>
    <t>ISS</t>
  </si>
  <si>
    <t>Pis</t>
  </si>
  <si>
    <t>Cofins</t>
  </si>
  <si>
    <t>BDI%</t>
  </si>
  <si>
    <t>BDI = {[((1+A) x (1+B)) / (1-C)] -1} x 100</t>
  </si>
  <si>
    <t>COMPOSIÇÃO DE ENCARGOS SOCIAIS E OBRIGAÇÕES TRABALHISTAS</t>
  </si>
  <si>
    <t>HORAS NORMAIS</t>
  </si>
  <si>
    <t>GRUPO A</t>
  </si>
  <si>
    <t>INSS</t>
  </si>
  <si>
    <t>SESI ou SESC</t>
  </si>
  <si>
    <t>SENAI ou SENAC</t>
  </si>
  <si>
    <t>INCRA</t>
  </si>
  <si>
    <t>Salário Educação</t>
  </si>
  <si>
    <t>FGTS</t>
  </si>
  <si>
    <t>Seguro Acidente do Trabalho/SAT</t>
  </si>
  <si>
    <t>SEBRAE</t>
  </si>
  <si>
    <t>SECONCI</t>
  </si>
  <si>
    <t>Total do Primeiro Grupo</t>
  </si>
  <si>
    <t>GRUPO B</t>
  </si>
  <si>
    <t>10</t>
  </si>
  <si>
    <t>Férias</t>
  </si>
  <si>
    <t>11</t>
  </si>
  <si>
    <t>Abono costitucional de férias</t>
  </si>
  <si>
    <t>12</t>
  </si>
  <si>
    <t>Auxílio doença</t>
  </si>
  <si>
    <t>13</t>
  </si>
  <si>
    <t>Licença Paternidade</t>
  </si>
  <si>
    <t>14</t>
  </si>
  <si>
    <t>Faltas legais</t>
  </si>
  <si>
    <t>15</t>
  </si>
  <si>
    <t>Acidentes de trabalho</t>
  </si>
  <si>
    <t>16</t>
  </si>
  <si>
    <t>Aviso prévio trabalhado</t>
  </si>
  <si>
    <t>17</t>
  </si>
  <si>
    <t>13° Salário</t>
  </si>
  <si>
    <t>18</t>
  </si>
  <si>
    <t>Descanso semanal remunerado</t>
  </si>
  <si>
    <t>Total do Segundo Grupo</t>
  </si>
  <si>
    <t>GRUPO C</t>
  </si>
  <si>
    <t>19</t>
  </si>
  <si>
    <t>Aviso Prévio Indenizado</t>
  </si>
  <si>
    <t>20</t>
  </si>
  <si>
    <t>Indenização adicional</t>
  </si>
  <si>
    <t>21</t>
  </si>
  <si>
    <t>Indenização FGTS</t>
  </si>
  <si>
    <t>Total do Terceiro Grupo</t>
  </si>
  <si>
    <t>GRUPO D</t>
  </si>
  <si>
    <t>22</t>
  </si>
  <si>
    <t>Incidência do Grupo A sobre os itens do Grupo B</t>
  </si>
  <si>
    <t>Total do quarto grupo</t>
  </si>
  <si>
    <t>GRUPO E</t>
  </si>
  <si>
    <t>23</t>
  </si>
  <si>
    <t>Incidência do Grupo A sobre o item 19 do Grupo C</t>
  </si>
  <si>
    <t>Total do quinto grupo</t>
  </si>
  <si>
    <t>TOTAL GERAL ENCARGOS SOCIAIS</t>
  </si>
  <si>
    <t>OBS.: Adotado conforme Nota Técnica nº 57 CNCG/EPOE/LCNS/CCCE-3/2012</t>
  </si>
  <si>
    <t>S O E</t>
  </si>
  <si>
    <t>: SRBR. - SUPERINTENDÊNCIA REGIONAL CENTRO LESTE</t>
  </si>
  <si>
    <t>Não consta este serviço na MSQ acostada a PEC 1887/01 (pag 1449)</t>
  </si>
  <si>
    <t>O quantitativo deste serviço diverge da MSQ acostada a PEC 1887/01 (pag 1449)</t>
  </si>
  <si>
    <t xml:space="preserve"> IL 06/000.91/01566/02</t>
  </si>
  <si>
    <t>: SRCE. - SUPERINTENDÊNCIA REGIONAL CENTRO LESTE</t>
  </si>
  <si>
    <t xml:space="preserve"> Empresa Brasileira de Infra-Estrutura Aeroportuária</t>
  </si>
  <si>
    <t xml:space="preserve">OBJETO:  </t>
  </si>
  <si>
    <t>REGIONAL</t>
  </si>
  <si>
    <t>SÍTIO</t>
  </si>
  <si>
    <t>PREÇO BASE</t>
  </si>
  <si>
    <t>Nº ORÇAMENTO</t>
  </si>
  <si>
    <t>ESTIMATIVA DE CUSTO R$</t>
  </si>
  <si>
    <t>SRCE</t>
  </si>
  <si>
    <t>DOCUMENTOS DE REFERÊNCIA</t>
  </si>
  <si>
    <t>RESPONSÁVEL</t>
  </si>
  <si>
    <t xml:space="preserve">  REVISÕES:</t>
  </si>
  <si>
    <t>Nº</t>
  </si>
  <si>
    <t>REVISÃO</t>
  </si>
  <si>
    <t>DATA</t>
  </si>
  <si>
    <t>OBSERVAÇÃO:</t>
  </si>
  <si>
    <t>FORAM CONSIDERADOS PARA A ELABORAÇÃO DESTE ORÇAMENTO, OS QUANTITATIVOS FORNECIDOS PELOS RESPONSÁVEIS PELOS DOCUMENTOS DE REFERÊNCIA.</t>
  </si>
  <si>
    <t>ELABORADO POR:</t>
  </si>
  <si>
    <t>CREA</t>
  </si>
  <si>
    <t>VALIDADO POR:</t>
  </si>
  <si>
    <t>APROVADO POR:</t>
  </si>
  <si>
    <t>SBIL</t>
  </si>
  <si>
    <t>CONTRATAÇÃO DE EMPRESA PARA FORNECIMENTO, IMPLANTACAO, MONTAGEM E INSTALAÇÃO DO MÓDULO OPERACIONAL - MOP PARA AMPLIAÇÃO DAS SALAS DE EMBARQUE E DESEMBARQUE DO AEROPORTO DE ILHÉUS, EM ILHÉUS/BA.</t>
  </si>
</sst>
</file>

<file path=xl/styles.xml><?xml version="1.0" encoding="utf-8"?>
<styleSheet xmlns="http://schemas.openxmlformats.org/spreadsheetml/2006/main">
  <numFmts count="21">
    <numFmt numFmtId="44" formatCode="_-&quot;R$&quot;\ * #,##0.00_-;\-&quot;R$&quot;\ * #,##0.00_-;_-&quot;R$&quot;\ * &quot;-&quot;??_-;_-@_-"/>
    <numFmt numFmtId="43" formatCode="_-* #,##0.00_-;\-* #,##0.00_-;_-* &quot;-&quot;??_-;_-@_-"/>
    <numFmt numFmtId="164" formatCode="###,##0.00"/>
    <numFmt numFmtId="165" formatCode="00000"/>
    <numFmt numFmtId="166" formatCode="0.000"/>
    <numFmt numFmtId="167" formatCode="##,##0.00"/>
    <numFmt numFmtId="168" formatCode="#0.000"/>
    <numFmt numFmtId="169" formatCode="#0.00"/>
    <numFmt numFmtId="170" formatCode="##0.000"/>
    <numFmt numFmtId="171" formatCode="##0.00"/>
    <numFmt numFmtId="172" formatCode="#,##0.000"/>
    <numFmt numFmtId="173" formatCode="00"/>
    <numFmt numFmtId="175" formatCode="##,##0"/>
    <numFmt numFmtId="176" formatCode="&quot;R$&quot;\ #,##0.00"/>
    <numFmt numFmtId="178" formatCode="0.0000%"/>
    <numFmt numFmtId="179" formatCode="[$-416]mmm\-yy;@"/>
    <numFmt numFmtId="180" formatCode="000000000000000000"/>
    <numFmt numFmtId="181" formatCode="_(* #,##0.00_);_(* \(#,##0.00\);_(* \-??_);_(@_)"/>
    <numFmt numFmtId="182" formatCode="_(* #,##0.00_);_(* \(#,##0.00\);_(* &quot;-&quot;??_);_(@_)"/>
    <numFmt numFmtId="183" formatCode="mmm/yyyy"/>
    <numFmt numFmtId="184" formatCode="&quot;R$ &quot;#,##0.00"/>
  </numFmts>
  <fonts count="45">
    <font>
      <sz val="10"/>
      <name val="Arial"/>
    </font>
    <font>
      <sz val="10"/>
      <name val="Arial"/>
    </font>
    <font>
      <sz val="8"/>
      <color indexed="8"/>
      <name val="Arial"/>
      <family val="2"/>
    </font>
    <font>
      <sz val="7"/>
      <color indexed="8"/>
      <name val="Arial"/>
      <family val="2"/>
    </font>
    <font>
      <b/>
      <sz val="7"/>
      <color indexed="8"/>
      <name val="Arial"/>
      <family val="2"/>
    </font>
    <font>
      <sz val="4"/>
      <color indexed="8"/>
      <name val="Arial"/>
      <family val="2"/>
    </font>
    <font>
      <sz val="10"/>
      <name val="Arial"/>
      <family val="2"/>
    </font>
    <font>
      <b/>
      <sz val="7"/>
      <color indexed="8"/>
      <name val="Arial"/>
      <family val="2"/>
    </font>
    <font>
      <b/>
      <sz val="8"/>
      <color indexed="8"/>
      <name val="Arial"/>
      <family val="2"/>
    </font>
    <font>
      <sz val="8"/>
      <color indexed="8"/>
      <name val="Arial"/>
      <family val="2"/>
    </font>
    <font>
      <sz val="8"/>
      <name val="Arial"/>
      <family val="2"/>
    </font>
    <font>
      <b/>
      <sz val="12"/>
      <color indexed="8"/>
      <name val="Arial"/>
      <family val="2"/>
    </font>
    <font>
      <sz val="10"/>
      <color indexed="8"/>
      <name val="Arial"/>
      <family val="2"/>
    </font>
    <font>
      <b/>
      <sz val="8"/>
      <name val="Arial"/>
      <family val="2"/>
    </font>
    <font>
      <sz val="7"/>
      <name val="Arial"/>
      <family val="2"/>
    </font>
    <font>
      <sz val="10"/>
      <name val="Arial"/>
      <family val="2"/>
    </font>
    <font>
      <b/>
      <sz val="11"/>
      <name val="Arial"/>
      <family val="2"/>
    </font>
    <font>
      <sz val="9"/>
      <name val="Arial"/>
      <family val="2"/>
    </font>
    <font>
      <b/>
      <sz val="9"/>
      <name val="Arial"/>
      <family val="2"/>
    </font>
    <font>
      <sz val="12"/>
      <name val="Arial"/>
      <family val="2"/>
    </font>
    <font>
      <sz val="10"/>
      <color indexed="10"/>
      <name val="Arial"/>
      <family val="2"/>
    </font>
    <font>
      <b/>
      <sz val="10"/>
      <name val="Arial"/>
      <family val="2"/>
    </font>
    <font>
      <sz val="11"/>
      <name val="Arial"/>
      <family val="2"/>
    </font>
    <font>
      <sz val="7"/>
      <color indexed="8"/>
      <name val="Arial"/>
      <family val="2"/>
    </font>
    <font>
      <sz val="12"/>
      <name val="Times New Roman"/>
      <family val="1"/>
    </font>
    <font>
      <b/>
      <sz val="10"/>
      <name val="Times New Roman"/>
      <family val="1"/>
    </font>
    <font>
      <sz val="9"/>
      <name val="Times New Roman"/>
      <family val="1"/>
    </font>
    <font>
      <sz val="10"/>
      <name val="Times New Roman"/>
      <family val="1"/>
    </font>
    <font>
      <b/>
      <sz val="12"/>
      <name val="Times New Roman"/>
      <family val="1"/>
    </font>
    <font>
      <sz val="11"/>
      <color theme="1"/>
      <name val="Calibri"/>
      <family val="2"/>
      <scheme val="minor"/>
    </font>
    <font>
      <b/>
      <sz val="8"/>
      <color indexed="8"/>
      <name val="Calibri"/>
      <family val="2"/>
      <scheme val="minor"/>
    </font>
    <font>
      <b/>
      <sz val="12"/>
      <color indexed="8"/>
      <name val="Calibri"/>
      <family val="2"/>
      <scheme val="minor"/>
    </font>
    <font>
      <sz val="8"/>
      <name val="Calibri"/>
      <family val="2"/>
      <scheme val="minor"/>
    </font>
    <font>
      <sz val="9"/>
      <name val="Calibri"/>
      <family val="2"/>
      <scheme val="minor"/>
    </font>
    <font>
      <b/>
      <sz val="9"/>
      <name val="Calibri"/>
      <family val="2"/>
      <scheme val="minor"/>
    </font>
    <font>
      <b/>
      <sz val="9"/>
      <color rgb="FFFF0000"/>
      <name val="Arial"/>
      <family val="2"/>
    </font>
    <font>
      <b/>
      <sz val="9"/>
      <color indexed="8"/>
      <name val="Calibri"/>
      <family val="2"/>
      <scheme val="minor"/>
    </font>
    <font>
      <sz val="8"/>
      <color rgb="FFFF0000"/>
      <name val="Arial"/>
      <family val="2"/>
    </font>
    <font>
      <sz val="10"/>
      <color rgb="FFFF0000"/>
      <name val="Arial"/>
      <family val="2"/>
    </font>
    <font>
      <sz val="7"/>
      <color rgb="FFFF0000"/>
      <name val="Arial"/>
      <family val="2"/>
    </font>
    <font>
      <b/>
      <sz val="7"/>
      <color rgb="FFFF0000"/>
      <name val="Arial"/>
      <family val="2"/>
    </font>
    <font>
      <sz val="10"/>
      <color rgb="FFFF0000"/>
      <name val="Times New Roman"/>
      <family val="1"/>
    </font>
    <font>
      <b/>
      <sz val="12"/>
      <color rgb="FFFF0000"/>
      <name val="Times New Roman"/>
      <family val="1"/>
    </font>
    <font>
      <b/>
      <sz val="8"/>
      <name val="Calibri"/>
      <family val="2"/>
      <scheme val="minor"/>
    </font>
    <font>
      <sz val="7"/>
      <color theme="5"/>
      <name val="Arial"/>
      <family val="2"/>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63">
    <border>
      <left/>
      <right/>
      <top/>
      <bottom/>
      <diagonal/>
    </border>
    <border>
      <left style="double">
        <color indexed="8"/>
      </left>
      <right style="double">
        <color indexed="8"/>
      </right>
      <top style="double">
        <color indexed="8"/>
      </top>
      <bottom style="double">
        <color indexed="8"/>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hair">
        <color indexed="8"/>
      </left>
      <right style="medium">
        <color indexed="64"/>
      </right>
      <top style="hair">
        <color indexed="8"/>
      </top>
      <bottom style="hair">
        <color indexed="8"/>
      </bottom>
      <diagonal/>
    </border>
    <border>
      <left/>
      <right style="hair">
        <color indexed="8"/>
      </right>
      <top style="hair">
        <color indexed="8"/>
      </top>
      <bottom style="medium">
        <color indexed="64"/>
      </bottom>
      <diagonal/>
    </border>
    <border>
      <left style="hair">
        <color indexed="8"/>
      </left>
      <right/>
      <top/>
      <bottom style="hair">
        <color indexed="8"/>
      </bottom>
      <diagonal/>
    </border>
    <border>
      <left style="hair">
        <color indexed="8"/>
      </left>
      <right style="medium">
        <color indexed="64"/>
      </right>
      <top/>
      <bottom style="hair">
        <color indexed="8"/>
      </bottom>
      <diagonal/>
    </border>
    <border>
      <left/>
      <right style="hair">
        <color indexed="8"/>
      </right>
      <top style="medium">
        <color indexed="64"/>
      </top>
      <bottom style="hair">
        <color indexed="8"/>
      </bottom>
      <diagonal/>
    </border>
    <border>
      <left style="hair">
        <color indexed="8"/>
      </left>
      <right/>
      <top style="hair">
        <color indexed="8"/>
      </top>
      <bottom style="medium">
        <color indexed="64"/>
      </bottom>
      <diagonal/>
    </border>
    <border>
      <left style="hair">
        <color indexed="8"/>
      </left>
      <right/>
      <top style="medium">
        <color indexed="64"/>
      </top>
      <bottom style="hair">
        <color indexed="8"/>
      </bottom>
      <diagonal/>
    </border>
    <border>
      <left/>
      <right/>
      <top style="medium">
        <color indexed="64"/>
      </top>
      <bottom/>
      <diagonal/>
    </border>
    <border>
      <left style="hair">
        <color indexed="8"/>
      </left>
      <right style="hair">
        <color indexed="8"/>
      </right>
      <top/>
      <bottom/>
      <diagonal/>
    </border>
    <border>
      <left style="hair">
        <color indexed="8"/>
      </left>
      <right style="hair">
        <color indexed="8"/>
      </right>
      <top style="hair">
        <color indexed="8"/>
      </top>
      <bottom/>
      <diagonal/>
    </border>
    <border>
      <left style="hair">
        <color indexed="8"/>
      </left>
      <right style="medium">
        <color indexed="64"/>
      </right>
      <top style="hair">
        <color indexed="8"/>
      </top>
      <bottom/>
      <diagonal/>
    </border>
    <border>
      <left style="hair">
        <color indexed="8"/>
      </left>
      <right style="hair">
        <color indexed="8"/>
      </right>
      <top style="medium">
        <color indexed="64"/>
      </top>
      <bottom/>
      <diagonal/>
    </border>
    <border>
      <left style="hair">
        <color indexed="8"/>
      </left>
      <right style="hair">
        <color indexed="8"/>
      </right>
      <top/>
      <bottom style="medium">
        <color indexed="64"/>
      </bottom>
      <diagonal/>
    </border>
    <border>
      <left style="hair">
        <color indexed="8"/>
      </left>
      <right style="thin">
        <color indexed="64"/>
      </right>
      <top/>
      <bottom style="hair">
        <color indexed="8"/>
      </bottom>
      <diagonal/>
    </border>
    <border>
      <left style="hair">
        <color indexed="8"/>
      </left>
      <right style="thin">
        <color indexed="64"/>
      </right>
      <top style="hair">
        <color indexed="8"/>
      </top>
      <bottom style="medium">
        <color indexed="64"/>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medium">
        <color indexed="64"/>
      </top>
      <bottom style="hair">
        <color indexed="8"/>
      </bottom>
      <diagonal/>
    </border>
    <border>
      <left style="hair">
        <color indexed="8"/>
      </left>
      <right style="thin">
        <color indexed="64"/>
      </right>
      <top style="medium">
        <color indexed="64"/>
      </top>
      <bottom/>
      <diagonal/>
    </border>
    <border>
      <left style="hair">
        <color indexed="8"/>
      </left>
      <right style="thin">
        <color indexed="64"/>
      </right>
      <top/>
      <bottom/>
      <diagonal/>
    </border>
    <border>
      <left style="hair">
        <color indexed="8"/>
      </left>
      <right style="thin">
        <color indexed="64"/>
      </right>
      <top/>
      <bottom style="medium">
        <color indexed="64"/>
      </bottom>
      <diagonal/>
    </border>
    <border>
      <left style="thin">
        <color indexed="64"/>
      </left>
      <right style="hair">
        <color indexed="8"/>
      </right>
      <top/>
      <bottom style="hair">
        <color indexed="8"/>
      </bottom>
      <diagonal/>
    </border>
    <border>
      <left style="thin">
        <color indexed="64"/>
      </left>
      <right style="hair">
        <color indexed="8"/>
      </right>
      <top style="hair">
        <color indexed="8"/>
      </top>
      <bottom style="medium">
        <color indexed="64"/>
      </bottom>
      <diagonal/>
    </border>
    <border>
      <left style="thin">
        <color indexed="64"/>
      </left>
      <right style="hair">
        <color indexed="8"/>
      </right>
      <top style="hair">
        <color indexed="8"/>
      </top>
      <bottom style="hair">
        <color indexed="8"/>
      </bottom>
      <diagonal/>
    </border>
    <border>
      <left style="thin">
        <color indexed="64"/>
      </left>
      <right style="hair">
        <color indexed="8"/>
      </right>
      <top style="medium">
        <color indexed="64"/>
      </top>
      <bottom style="hair">
        <color indexed="8"/>
      </bottom>
      <diagonal/>
    </border>
    <border>
      <left style="thin">
        <color indexed="64"/>
      </left>
      <right style="hair">
        <color indexed="8"/>
      </right>
      <top style="medium">
        <color indexed="64"/>
      </top>
      <bottom/>
      <diagonal/>
    </border>
    <border>
      <left style="thin">
        <color indexed="64"/>
      </left>
      <right style="hair">
        <color indexed="8"/>
      </right>
      <top/>
      <bottom/>
      <diagonal/>
    </border>
    <border>
      <left style="thin">
        <color indexed="64"/>
      </left>
      <right style="hair">
        <color indexed="8"/>
      </right>
      <top/>
      <bottom style="medium">
        <color indexed="64"/>
      </bottom>
      <diagonal/>
    </border>
    <border>
      <left/>
      <right style="hair">
        <color indexed="8"/>
      </right>
      <top/>
      <bottom style="hair">
        <color indexed="8"/>
      </bottom>
      <diagonal/>
    </border>
    <border>
      <left style="thin">
        <color indexed="64"/>
      </left>
      <right style="hair">
        <color indexed="8"/>
      </right>
      <top style="hair">
        <color indexed="8"/>
      </top>
      <bottom/>
      <diagonal/>
    </border>
    <border>
      <left style="hair">
        <color indexed="8"/>
      </left>
      <right style="thin">
        <color indexed="64"/>
      </right>
      <top style="hair">
        <color indexed="8"/>
      </top>
      <bottom/>
      <diagonal/>
    </border>
    <border>
      <left style="hair">
        <color indexed="8"/>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8"/>
      </right>
      <top style="double">
        <color indexed="8"/>
      </top>
      <bottom style="double">
        <color indexed="8"/>
      </bottom>
      <diagonal/>
    </border>
    <border>
      <left style="thin">
        <color indexed="64"/>
      </left>
      <right style="double">
        <color indexed="8"/>
      </right>
      <top style="double">
        <color indexed="8"/>
      </top>
      <bottom style="hair">
        <color indexed="8"/>
      </bottom>
      <diagonal/>
    </border>
    <border>
      <left style="double">
        <color indexed="8"/>
      </left>
      <right style="double">
        <color indexed="8"/>
      </right>
      <top style="double">
        <color indexed="8"/>
      </top>
      <bottom style="hair">
        <color indexed="8"/>
      </bottom>
      <diagonal/>
    </border>
    <border>
      <left style="thin">
        <color indexed="64"/>
      </left>
      <right style="double">
        <color indexed="8"/>
      </right>
      <top/>
      <bottom style="hair">
        <color indexed="8"/>
      </bottom>
      <diagonal/>
    </border>
    <border>
      <left style="double">
        <color indexed="8"/>
      </left>
      <right style="double">
        <color indexed="8"/>
      </right>
      <top/>
      <bottom style="hair">
        <color indexed="8"/>
      </bottom>
      <diagonal/>
    </border>
    <border>
      <left style="thin">
        <color indexed="64"/>
      </left>
      <right style="double">
        <color indexed="8"/>
      </right>
      <top style="hair">
        <color indexed="8"/>
      </top>
      <bottom style="hair">
        <color indexed="8"/>
      </bottom>
      <diagonal/>
    </border>
    <border>
      <left style="double">
        <color indexed="8"/>
      </left>
      <right style="double">
        <color indexed="8"/>
      </right>
      <top style="hair">
        <color indexed="8"/>
      </top>
      <bottom style="hair">
        <color indexed="8"/>
      </bottom>
      <diagonal/>
    </border>
    <border>
      <left style="thin">
        <color indexed="64"/>
      </left>
      <right style="double">
        <color indexed="8"/>
      </right>
      <top style="hair">
        <color indexed="8"/>
      </top>
      <bottom style="double">
        <color indexed="8"/>
      </bottom>
      <diagonal/>
    </border>
    <border>
      <left/>
      <right style="double">
        <color indexed="8"/>
      </right>
      <top style="hair">
        <color indexed="8"/>
      </top>
      <bottom style="double">
        <color indexed="8"/>
      </bottom>
      <diagonal/>
    </border>
    <border>
      <left style="double">
        <color indexed="8"/>
      </left>
      <right style="double">
        <color indexed="8"/>
      </right>
      <top style="hair">
        <color indexed="8"/>
      </top>
      <bottom style="double">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double">
        <color indexed="8"/>
      </left>
      <right style="medium">
        <color indexed="64"/>
      </right>
      <top style="double">
        <color indexed="8"/>
      </top>
      <bottom style="double">
        <color indexed="8"/>
      </bottom>
      <diagonal/>
    </border>
    <border>
      <left style="medium">
        <color indexed="64"/>
      </left>
      <right style="double">
        <color indexed="8"/>
      </right>
      <top/>
      <bottom style="hair">
        <color indexed="8"/>
      </bottom>
      <diagonal/>
    </border>
    <border>
      <left style="double">
        <color indexed="8"/>
      </left>
      <right style="medium">
        <color indexed="64"/>
      </right>
      <top/>
      <bottom style="hair">
        <color indexed="8"/>
      </bottom>
      <diagonal/>
    </border>
    <border>
      <left style="medium">
        <color indexed="64"/>
      </left>
      <right style="double">
        <color indexed="8"/>
      </right>
      <top style="hair">
        <color indexed="8"/>
      </top>
      <bottom style="hair">
        <color indexed="8"/>
      </bottom>
      <diagonal/>
    </border>
    <border>
      <left style="double">
        <color indexed="8"/>
      </left>
      <right style="medium">
        <color indexed="64"/>
      </right>
      <top style="hair">
        <color indexed="8"/>
      </top>
      <bottom style="hair">
        <color indexed="8"/>
      </bottom>
      <diagonal/>
    </border>
    <border>
      <left style="medium">
        <color indexed="64"/>
      </left>
      <right style="double">
        <color indexed="8"/>
      </right>
      <top style="hair">
        <color indexed="8"/>
      </top>
      <bottom/>
      <diagonal/>
    </border>
    <border>
      <left style="double">
        <color indexed="8"/>
      </left>
      <right style="double">
        <color indexed="8"/>
      </right>
      <top style="hair">
        <color indexed="8"/>
      </top>
      <bottom/>
      <diagonal/>
    </border>
    <border>
      <left style="double">
        <color indexed="8"/>
      </left>
      <right style="medium">
        <color indexed="64"/>
      </right>
      <top style="hair">
        <color indexed="8"/>
      </top>
      <bottom/>
      <diagonal/>
    </border>
    <border>
      <left style="medium">
        <color indexed="64"/>
      </left>
      <right style="double">
        <color indexed="8"/>
      </right>
      <top style="hair">
        <color indexed="8"/>
      </top>
      <bottom style="double">
        <color indexed="8"/>
      </bottom>
      <diagonal/>
    </border>
    <border>
      <left style="double">
        <color indexed="8"/>
      </left>
      <right style="medium">
        <color indexed="64"/>
      </right>
      <top style="hair">
        <color indexed="8"/>
      </top>
      <bottom style="double">
        <color indexed="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tted">
        <color indexed="22"/>
      </bottom>
      <diagonal/>
    </border>
    <border>
      <left style="medium">
        <color indexed="64"/>
      </left>
      <right style="thin">
        <color indexed="64"/>
      </right>
      <top/>
      <bottom/>
      <diagonal/>
    </border>
    <border>
      <left style="thin">
        <color indexed="64"/>
      </left>
      <right style="thin">
        <color indexed="64"/>
      </right>
      <top style="dotted">
        <color indexed="22"/>
      </top>
      <bottom style="dotted">
        <color indexed="22"/>
      </bottom>
      <diagonal/>
    </border>
    <border>
      <left style="medium">
        <color indexed="64"/>
      </left>
      <right style="thin">
        <color indexed="64"/>
      </right>
      <top style="dotted">
        <color indexed="22"/>
      </top>
      <bottom style="medium">
        <color indexed="64"/>
      </bottom>
      <diagonal/>
    </border>
    <border>
      <left style="thin">
        <color indexed="64"/>
      </left>
      <right style="thin">
        <color indexed="64"/>
      </right>
      <top style="dotted">
        <color indexed="22"/>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tted">
        <color indexed="22"/>
      </bottom>
      <diagonal/>
    </border>
    <border>
      <left style="thin">
        <color indexed="64"/>
      </left>
      <right/>
      <top style="dotted">
        <color indexed="22"/>
      </top>
      <bottom style="medium">
        <color indexed="64"/>
      </bottom>
      <diagonal/>
    </border>
    <border>
      <left/>
      <right/>
      <top style="dotted">
        <color indexed="22"/>
      </top>
      <bottom style="medium">
        <color indexed="64"/>
      </bottom>
      <diagonal/>
    </border>
    <border>
      <left/>
      <right style="medium">
        <color indexed="64"/>
      </right>
      <top style="dotted">
        <color indexed="22"/>
      </top>
      <bottom style="medium">
        <color indexed="64"/>
      </bottom>
      <diagonal/>
    </border>
    <border>
      <left style="thin">
        <color indexed="64"/>
      </left>
      <right/>
      <top style="dotted">
        <color indexed="22"/>
      </top>
      <bottom style="dotted">
        <color indexed="22"/>
      </bottom>
      <diagonal/>
    </border>
    <border>
      <left/>
      <right/>
      <top style="dotted">
        <color indexed="22"/>
      </top>
      <bottom style="dotted">
        <color indexed="22"/>
      </bottom>
      <diagonal/>
    </border>
    <border>
      <left/>
      <right style="medium">
        <color indexed="64"/>
      </right>
      <top style="dotted">
        <color indexed="22"/>
      </top>
      <bottom style="dotted">
        <color indexed="22"/>
      </bottom>
      <diagonal/>
    </border>
    <border>
      <left style="medium">
        <color indexed="64"/>
      </left>
      <right/>
      <top style="dotted">
        <color indexed="22"/>
      </top>
      <bottom style="dotted">
        <color indexed="22"/>
      </bottom>
      <diagonal/>
    </border>
    <border>
      <left/>
      <right/>
      <top style="dotted">
        <color indexed="22"/>
      </top>
      <bottom/>
      <diagonal/>
    </border>
    <border>
      <left/>
      <right style="medium">
        <color indexed="64"/>
      </right>
      <top style="dotted">
        <color indexed="22"/>
      </top>
      <bottom/>
      <diagonal/>
    </border>
    <border>
      <left style="thin">
        <color indexed="64"/>
      </left>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dotted">
        <color indexed="22"/>
      </top>
      <bottom style="dotted">
        <color indexed="22"/>
      </bottom>
      <diagonal/>
    </border>
    <border>
      <left/>
      <right style="thin">
        <color indexed="64"/>
      </right>
      <top style="dotted">
        <color indexed="22"/>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22"/>
      </bottom>
      <diagonal/>
    </border>
    <border>
      <left/>
      <right/>
      <top style="thin">
        <color indexed="64"/>
      </top>
      <bottom style="dotted">
        <color indexed="22"/>
      </bottom>
      <diagonal/>
    </border>
    <border>
      <left/>
      <right style="medium">
        <color indexed="64"/>
      </right>
      <top style="thin">
        <color indexed="64"/>
      </top>
      <bottom style="dotted">
        <color indexed="22"/>
      </bottom>
      <diagonal/>
    </border>
    <border>
      <left style="thin">
        <color indexed="64"/>
      </left>
      <right/>
      <top style="hair">
        <color indexed="64"/>
      </top>
      <bottom style="dotted">
        <color indexed="22"/>
      </bottom>
      <diagonal/>
    </border>
    <border>
      <left/>
      <right/>
      <top style="hair">
        <color indexed="64"/>
      </top>
      <bottom style="dotted">
        <color indexed="22"/>
      </bottom>
      <diagonal/>
    </border>
    <border>
      <left/>
      <right style="thin">
        <color indexed="64"/>
      </right>
      <top style="hair">
        <color indexed="64"/>
      </top>
      <bottom style="dotted">
        <color indexed="22"/>
      </bottom>
      <diagonal/>
    </border>
    <border>
      <left style="medium">
        <color indexed="64"/>
      </left>
      <right/>
      <top style="dotted">
        <color indexed="22"/>
      </top>
      <bottom/>
      <diagonal/>
    </border>
    <border>
      <left/>
      <right style="thin">
        <color indexed="64"/>
      </right>
      <top style="dotted">
        <color indexed="22"/>
      </top>
      <bottom/>
      <diagonal/>
    </border>
    <border>
      <left style="medium">
        <color indexed="64"/>
      </left>
      <right/>
      <top style="thin">
        <color indexed="64"/>
      </top>
      <bottom style="dotted">
        <color indexed="22"/>
      </bottom>
      <diagonal/>
    </border>
    <border>
      <left/>
      <right style="thin">
        <color indexed="64"/>
      </right>
      <top style="thin">
        <color indexed="64"/>
      </top>
      <bottom style="dotted">
        <color indexed="22"/>
      </bottom>
      <diagonal/>
    </border>
    <border>
      <left style="thin">
        <color indexed="64"/>
      </left>
      <right/>
      <top style="dotted">
        <color indexed="22"/>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hair">
        <color indexed="8"/>
      </top>
      <bottom/>
      <diagonal/>
    </border>
    <border>
      <left/>
      <right style="thin">
        <color indexed="64"/>
      </right>
      <top style="thin">
        <color indexed="64"/>
      </top>
      <bottom/>
      <diagonal/>
    </border>
    <border>
      <left style="medium">
        <color indexed="64"/>
      </left>
      <right/>
      <top style="double">
        <color indexed="8"/>
      </top>
      <bottom style="double">
        <color indexed="8"/>
      </bottom>
      <diagonal/>
    </border>
    <border>
      <left/>
      <right style="double">
        <color indexed="8"/>
      </right>
      <top style="double">
        <color indexed="8"/>
      </top>
      <bottom style="double">
        <color indexed="8"/>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hair">
        <color indexed="8"/>
      </bottom>
      <diagonal/>
    </border>
    <border>
      <left style="medium">
        <color indexed="64"/>
      </left>
      <right/>
      <top style="medium">
        <color indexed="64"/>
      </top>
      <bottom style="hair">
        <color indexed="8"/>
      </bottom>
      <diagonal/>
    </border>
    <border>
      <left/>
      <right style="hair">
        <color indexed="8"/>
      </right>
      <top style="medium">
        <color indexed="64"/>
      </top>
      <bottom/>
      <diagonal/>
    </border>
    <border>
      <left/>
      <right style="hair">
        <color indexed="8"/>
      </right>
      <top/>
      <bottom/>
      <diagonal/>
    </border>
    <border>
      <left/>
      <right style="hair">
        <color indexed="8"/>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8"/>
      </right>
      <top style="hair">
        <color indexed="8"/>
      </top>
      <bottom style="medium">
        <color indexed="64"/>
      </bottom>
      <diagonal/>
    </border>
    <border>
      <left style="hair">
        <color indexed="8"/>
      </left>
      <right/>
      <top/>
      <bottom/>
      <diagonal/>
    </border>
    <border>
      <left style="hair">
        <color indexed="8"/>
      </left>
      <right/>
      <top/>
      <bottom style="medium">
        <color indexed="64"/>
      </bottom>
      <diagonal/>
    </border>
    <border>
      <left/>
      <right/>
      <top style="hair">
        <color indexed="8"/>
      </top>
      <bottom style="medium">
        <color indexed="64"/>
      </bottom>
      <diagonal/>
    </border>
    <border>
      <left style="hair">
        <color indexed="8"/>
      </left>
      <right/>
      <top style="medium">
        <color indexed="64"/>
      </top>
      <bottom/>
      <diagonal/>
    </border>
    <border>
      <left/>
      <right style="medium">
        <color indexed="64"/>
      </right>
      <top style="hair">
        <color indexed="8"/>
      </top>
      <bottom style="hair">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8"/>
      </right>
      <top style="medium">
        <color indexed="64"/>
      </top>
      <bottom style="medium">
        <color indexed="64"/>
      </bottom>
      <diagonal/>
    </border>
    <border>
      <left style="hair">
        <color indexed="8"/>
      </left>
      <right style="hair">
        <color indexed="8"/>
      </right>
      <top style="medium">
        <color indexed="64"/>
      </top>
      <bottom style="medium">
        <color indexed="64"/>
      </bottom>
      <diagonal/>
    </border>
    <border>
      <left style="hair">
        <color indexed="8"/>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8"/>
      </left>
      <right/>
      <top style="hair">
        <color indexed="8"/>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theme="0"/>
      </right>
      <top style="thin">
        <color indexed="64"/>
      </top>
      <bottom style="hair">
        <color indexed="64"/>
      </bottom>
      <diagonal/>
    </border>
    <border>
      <left style="thin">
        <color theme="0"/>
      </left>
      <right style="thin">
        <color theme="0"/>
      </right>
      <top style="thin">
        <color indexed="64"/>
      </top>
      <bottom style="hair">
        <color indexed="64"/>
      </bottom>
      <diagonal/>
    </border>
    <border>
      <left style="thin">
        <color theme="0"/>
      </left>
      <right style="medium">
        <color indexed="64"/>
      </right>
      <top style="thin">
        <color indexed="64"/>
      </top>
      <bottom style="hair">
        <color indexed="64"/>
      </bottom>
      <diagonal/>
    </border>
  </borders>
  <cellStyleXfs count="16">
    <xf numFmtId="0" fontId="0" fillId="0" borderId="0" applyNumberFormat="0" applyFont="0" applyFill="0" applyBorder="0" applyAlignment="0" applyProtection="0"/>
    <xf numFmtId="44" fontId="1" fillId="0" borderId="0" applyNumberFormat="0" applyFont="0" applyFill="0" applyBorder="0" applyAlignment="0" applyProtection="0"/>
    <xf numFmtId="0" fontId="29" fillId="0" borderId="0"/>
    <xf numFmtId="0" fontId="15" fillId="0" borderId="0"/>
    <xf numFmtId="0" fontId="15" fillId="0" borderId="0"/>
    <xf numFmtId="0" fontId="19" fillId="0" borderId="0"/>
    <xf numFmtId="0" fontId="15" fillId="0" borderId="0"/>
    <xf numFmtId="0" fontId="19" fillId="0" borderId="0"/>
    <xf numFmtId="0" fontId="19" fillId="0" borderId="0"/>
    <xf numFmtId="0" fontId="6" fillId="0" borderId="0"/>
    <xf numFmtId="0" fontId="19" fillId="0" borderId="0"/>
    <xf numFmtId="9" fontId="1" fillId="0" borderId="0" applyNumberFormat="0" applyFont="0" applyFill="0" applyBorder="0" applyAlignment="0" applyProtection="0"/>
    <xf numFmtId="9" fontId="19" fillId="0" borderId="0" applyFont="0" applyFill="0" applyBorder="0" applyAlignment="0" applyProtection="0"/>
    <xf numFmtId="182" fontId="15" fillId="0" borderId="0" applyFont="0" applyFill="0" applyBorder="0" applyAlignment="0" applyProtection="0"/>
    <xf numFmtId="180" fontId="19" fillId="0" borderId="0" applyFill="0" applyBorder="0" applyAlignment="0" applyProtection="0"/>
    <xf numFmtId="43" fontId="1" fillId="0" borderId="0" applyNumberFormat="0" applyFont="0" applyFill="0" applyBorder="0" applyAlignment="0" applyProtection="0"/>
  </cellStyleXfs>
  <cellXfs count="654">
    <xf numFmtId="0" fontId="0" fillId="0" borderId="0" xfId="0" applyNumberFormat="1" applyFont="1" applyFill="1" applyBorder="1" applyAlignment="1"/>
    <xf numFmtId="0" fontId="2" fillId="2" borderId="0" xfId="0" applyNumberFormat="1" applyFont="1" applyFill="1" applyBorder="1" applyAlignment="1">
      <alignment horizontal="left" vertical="top" wrapText="1"/>
    </xf>
    <xf numFmtId="0" fontId="2" fillId="2" borderId="2" xfId="0" applyNumberFormat="1" applyFont="1" applyFill="1" applyBorder="1" applyAlignment="1">
      <alignment horizontal="left" vertical="top" wrapText="1"/>
    </xf>
    <xf numFmtId="0" fontId="4" fillId="3" borderId="3" xfId="0" applyNumberFormat="1" applyFont="1" applyFill="1" applyBorder="1" applyAlignment="1">
      <alignment horizontal="center" vertical="top" wrapText="1"/>
    </xf>
    <xf numFmtId="0" fontId="4" fillId="2" borderId="3" xfId="0" applyNumberFormat="1" applyFont="1" applyFill="1" applyBorder="1" applyAlignment="1">
      <alignment horizontal="left" vertical="top" wrapText="1"/>
    </xf>
    <xf numFmtId="164" fontId="4" fillId="2" borderId="3" xfId="0" applyNumberFormat="1" applyFont="1" applyFill="1" applyBorder="1" applyAlignment="1">
      <alignment horizontal="right" vertical="top" wrapText="1"/>
    </xf>
    <xf numFmtId="0" fontId="3" fillId="2" borderId="3" xfId="0" applyNumberFormat="1" applyFont="1" applyFill="1" applyBorder="1" applyAlignment="1">
      <alignment horizontal="left" vertical="top" wrapText="1"/>
    </xf>
    <xf numFmtId="165" fontId="3" fillId="2" borderId="3" xfId="0" applyNumberFormat="1" applyFont="1" applyFill="1" applyBorder="1" applyAlignment="1">
      <alignment horizontal="left" vertical="top" wrapText="1"/>
    </xf>
    <xf numFmtId="166" fontId="3" fillId="2" borderId="3" xfId="0" applyNumberFormat="1" applyFont="1" applyFill="1" applyBorder="1" applyAlignment="1">
      <alignment horizontal="right" vertical="top" wrapText="1"/>
    </xf>
    <xf numFmtId="167" fontId="3" fillId="2" borderId="3" xfId="0" applyNumberFormat="1" applyFont="1" applyFill="1" applyBorder="1" applyAlignment="1">
      <alignment horizontal="right" vertical="top" wrapText="1"/>
    </xf>
    <xf numFmtId="168" fontId="3" fillId="2" borderId="3" xfId="0" applyNumberFormat="1" applyFont="1" applyFill="1" applyBorder="1" applyAlignment="1">
      <alignment horizontal="right" vertical="top" wrapText="1"/>
    </xf>
    <xf numFmtId="170" fontId="3" fillId="2" borderId="3" xfId="0" applyNumberFormat="1" applyFont="1" applyFill="1" applyBorder="1" applyAlignment="1">
      <alignment horizontal="right" vertical="top" wrapText="1"/>
    </xf>
    <xf numFmtId="164" fontId="4" fillId="3" borderId="4" xfId="0" applyNumberFormat="1" applyFont="1" applyFill="1" applyBorder="1" applyAlignment="1">
      <alignment horizontal="right" vertical="top" wrapText="1"/>
    </xf>
    <xf numFmtId="0" fontId="4" fillId="3" borderId="5" xfId="0" applyNumberFormat="1" applyFont="1" applyFill="1" applyBorder="1" applyAlignment="1">
      <alignment horizontal="right" vertical="top" wrapText="1"/>
    </xf>
    <xf numFmtId="167" fontId="4" fillId="2" borderId="3" xfId="0" applyNumberFormat="1" applyFont="1" applyFill="1" applyBorder="1" applyAlignment="1">
      <alignment horizontal="right" vertical="top" wrapText="1"/>
    </xf>
    <xf numFmtId="172" fontId="3" fillId="2" borderId="3" xfId="0" applyNumberFormat="1" applyFont="1" applyFill="1" applyBorder="1" applyAlignment="1">
      <alignment horizontal="right" vertical="top" wrapText="1"/>
    </xf>
    <xf numFmtId="4" fontId="4" fillId="2" borderId="3" xfId="0" applyNumberFormat="1" applyFont="1" applyFill="1" applyBorder="1" applyAlignment="1">
      <alignment horizontal="right" vertical="top" wrapText="1"/>
    </xf>
    <xf numFmtId="171" fontId="4" fillId="2" borderId="3" xfId="0" applyNumberFormat="1" applyFont="1" applyFill="1" applyBorder="1" applyAlignment="1">
      <alignment horizontal="right" vertical="top" wrapText="1"/>
    </xf>
    <xf numFmtId="169" fontId="4" fillId="2" borderId="3" xfId="0" applyNumberFormat="1" applyFont="1" applyFill="1" applyBorder="1" applyAlignment="1">
      <alignment horizontal="right" vertical="top" wrapText="1"/>
    </xf>
    <xf numFmtId="167" fontId="4" fillId="3" borderId="4" xfId="0" applyNumberFormat="1" applyFont="1" applyFill="1" applyBorder="1" applyAlignment="1">
      <alignment horizontal="right" vertical="top" wrapText="1"/>
    </xf>
    <xf numFmtId="0" fontId="4" fillId="2" borderId="6" xfId="0" applyNumberFormat="1" applyFont="1" applyFill="1" applyBorder="1" applyAlignment="1">
      <alignment vertical="top" wrapText="1"/>
    </xf>
    <xf numFmtId="0" fontId="4" fillId="2" borderId="5" xfId="0" applyNumberFormat="1" applyFont="1" applyFill="1" applyBorder="1" applyAlignment="1">
      <alignment vertical="top" wrapText="1"/>
    </xf>
    <xf numFmtId="164" fontId="8" fillId="4" borderId="4" xfId="0" applyNumberFormat="1" applyFont="1" applyFill="1" applyBorder="1" applyAlignment="1">
      <alignment horizontal="right" vertical="top" wrapText="1"/>
    </xf>
    <xf numFmtId="0" fontId="9" fillId="2" borderId="0" xfId="0" applyNumberFormat="1" applyFont="1" applyFill="1" applyBorder="1" applyAlignment="1">
      <alignment horizontal="left" vertical="top" wrapText="1"/>
    </xf>
    <xf numFmtId="0" fontId="10" fillId="0" borderId="0" xfId="0" applyNumberFormat="1" applyFont="1" applyFill="1" applyBorder="1" applyAlignment="1"/>
    <xf numFmtId="0" fontId="9" fillId="2" borderId="2" xfId="0" applyNumberFormat="1" applyFont="1" applyFill="1" applyBorder="1" applyAlignment="1">
      <alignment horizontal="left" vertical="top" wrapText="1"/>
    </xf>
    <xf numFmtId="0" fontId="8" fillId="3" borderId="3" xfId="0" applyNumberFormat="1" applyFont="1" applyFill="1" applyBorder="1" applyAlignment="1">
      <alignment horizontal="center" vertical="top" wrapText="1"/>
    </xf>
    <xf numFmtId="0" fontId="8" fillId="4" borderId="3" xfId="0" applyNumberFormat="1" applyFont="1" applyFill="1" applyBorder="1" applyAlignment="1">
      <alignment horizontal="left" vertical="top" wrapText="1"/>
    </xf>
    <xf numFmtId="167" fontId="8" fillId="4" borderId="3" xfId="0" applyNumberFormat="1" applyFont="1" applyFill="1" applyBorder="1" applyAlignment="1">
      <alignment horizontal="right" vertical="top" wrapText="1"/>
    </xf>
    <xf numFmtId="0" fontId="8" fillId="2" borderId="3" xfId="0" applyNumberFormat="1" applyFont="1" applyFill="1" applyBorder="1" applyAlignment="1">
      <alignment horizontal="left" vertical="top" wrapText="1"/>
    </xf>
    <xf numFmtId="0" fontId="9" fillId="2" borderId="3" xfId="0" applyNumberFormat="1" applyFont="1" applyFill="1" applyBorder="1" applyAlignment="1">
      <alignment horizontal="center" vertical="top" wrapText="1"/>
    </xf>
    <xf numFmtId="165" fontId="9" fillId="2" borderId="3" xfId="0" applyNumberFormat="1" applyFont="1" applyFill="1" applyBorder="1" applyAlignment="1">
      <alignment horizontal="left" vertical="top" wrapText="1"/>
    </xf>
    <xf numFmtId="0" fontId="9" fillId="2" borderId="3" xfId="0" applyNumberFormat="1" applyFont="1" applyFill="1" applyBorder="1" applyAlignment="1">
      <alignment horizontal="left" vertical="top" wrapText="1"/>
    </xf>
    <xf numFmtId="170" fontId="9" fillId="2" borderId="3" xfId="0" applyNumberFormat="1" applyFont="1" applyFill="1" applyBorder="1" applyAlignment="1">
      <alignment horizontal="right" vertical="top" wrapText="1"/>
    </xf>
    <xf numFmtId="167" fontId="9" fillId="2" borderId="3" xfId="0" applyNumberFormat="1" applyFont="1" applyFill="1" applyBorder="1" applyAlignment="1">
      <alignment horizontal="right" vertical="top" wrapText="1"/>
    </xf>
    <xf numFmtId="172" fontId="9" fillId="2" borderId="3" xfId="0" applyNumberFormat="1" applyFont="1" applyFill="1" applyBorder="1" applyAlignment="1">
      <alignment horizontal="right" vertical="top" wrapText="1"/>
    </xf>
    <xf numFmtId="165" fontId="8" fillId="4" borderId="3" xfId="0" applyNumberFormat="1" applyFont="1" applyFill="1" applyBorder="1" applyAlignment="1">
      <alignment horizontal="left" vertical="top" wrapText="1"/>
    </xf>
    <xf numFmtId="172" fontId="8" fillId="4" borderId="3" xfId="0" applyNumberFormat="1" applyFont="1" applyFill="1" applyBorder="1" applyAlignment="1">
      <alignment horizontal="right" vertical="top" wrapText="1"/>
    </xf>
    <xf numFmtId="165" fontId="9" fillId="4" borderId="3" xfId="0" applyNumberFormat="1" applyFont="1" applyFill="1" applyBorder="1" applyAlignment="1">
      <alignment horizontal="left" vertical="top" wrapText="1"/>
    </xf>
    <xf numFmtId="165" fontId="9" fillId="2" borderId="3" xfId="15" applyNumberFormat="1" applyFont="1" applyFill="1" applyBorder="1" applyAlignment="1">
      <alignment horizontal="left" vertical="top" wrapText="1"/>
    </xf>
    <xf numFmtId="172" fontId="9" fillId="2" borderId="3" xfId="15" applyNumberFormat="1" applyFont="1" applyFill="1" applyBorder="1" applyAlignment="1">
      <alignment horizontal="right" vertical="top" wrapText="1"/>
    </xf>
    <xf numFmtId="4" fontId="9" fillId="2" borderId="3" xfId="1" applyNumberFormat="1" applyFont="1" applyFill="1" applyBorder="1" applyAlignment="1">
      <alignment horizontal="right" vertical="top" wrapText="1"/>
    </xf>
    <xf numFmtId="0" fontId="10" fillId="0" borderId="7" xfId="0" applyNumberFormat="1" applyFont="1" applyFill="1" applyBorder="1" applyAlignment="1"/>
    <xf numFmtId="176" fontId="10" fillId="0" borderId="0" xfId="0" applyNumberFormat="1" applyFont="1" applyFill="1" applyBorder="1" applyAlignment="1"/>
    <xf numFmtId="0" fontId="10" fillId="0" borderId="3" xfId="0" applyNumberFormat="1" applyFont="1" applyFill="1" applyBorder="1" applyAlignment="1"/>
    <xf numFmtId="176" fontId="10" fillId="0" borderId="3" xfId="15" applyNumberFormat="1" applyFont="1" applyFill="1" applyBorder="1" applyAlignment="1">
      <alignment horizontal="center" vertical="center"/>
    </xf>
    <xf numFmtId="176" fontId="10" fillId="0" borderId="0" xfId="15" applyNumberFormat="1" applyFont="1" applyFill="1" applyBorder="1" applyAlignment="1"/>
    <xf numFmtId="167" fontId="9" fillId="2" borderId="3" xfId="0" applyNumberFormat="1" applyFont="1" applyFill="1" applyBorder="1" applyAlignment="1">
      <alignment horizontal="right" vertical="center" wrapText="1"/>
    </xf>
    <xf numFmtId="4" fontId="9" fillId="2" borderId="4" xfId="1" applyNumberFormat="1" applyFont="1" applyFill="1" applyBorder="1" applyAlignment="1">
      <alignment horizontal="right" vertical="top" wrapText="1"/>
    </xf>
    <xf numFmtId="167" fontId="9" fillId="2" borderId="8" xfId="0" applyNumberFormat="1" applyFont="1" applyFill="1" applyBorder="1" applyAlignment="1">
      <alignment horizontal="right" vertical="top" wrapText="1"/>
    </xf>
    <xf numFmtId="176" fontId="10" fillId="0" borderId="8" xfId="15" applyNumberFormat="1" applyFont="1" applyFill="1" applyBorder="1" applyAlignment="1">
      <alignment horizontal="center" vertical="center"/>
    </xf>
    <xf numFmtId="0" fontId="10" fillId="5" borderId="8" xfId="0" applyNumberFormat="1" applyFont="1" applyFill="1" applyBorder="1" applyAlignment="1"/>
    <xf numFmtId="0" fontId="10" fillId="0" borderId="8" xfId="0" applyNumberFormat="1" applyFont="1" applyFill="1" applyBorder="1" applyAlignment="1"/>
    <xf numFmtId="0" fontId="9" fillId="2" borderId="9" xfId="0" applyNumberFormat="1" applyFont="1" applyFill="1" applyBorder="1" applyAlignment="1">
      <alignment horizontal="left" vertical="top" wrapText="1"/>
    </xf>
    <xf numFmtId="0" fontId="10" fillId="0" borderId="9" xfId="0" applyNumberFormat="1" applyFont="1" applyFill="1" applyBorder="1" applyAlignment="1"/>
    <xf numFmtId="0" fontId="10" fillId="6" borderId="9" xfId="0" applyNumberFormat="1" applyFont="1" applyFill="1" applyBorder="1" applyAlignment="1"/>
    <xf numFmtId="0" fontId="10" fillId="6" borderId="10" xfId="0" applyNumberFormat="1" applyFont="1" applyFill="1" applyBorder="1" applyAlignment="1"/>
    <xf numFmtId="167" fontId="9" fillId="2" borderId="11" xfId="0" applyNumberFormat="1" applyFont="1" applyFill="1" applyBorder="1" applyAlignment="1">
      <alignment horizontal="right" vertical="top" wrapText="1"/>
    </xf>
    <xf numFmtId="0" fontId="10" fillId="0" borderId="11" xfId="0" applyNumberFormat="1" applyFont="1" applyFill="1" applyBorder="1" applyAlignment="1"/>
    <xf numFmtId="167" fontId="8" fillId="2" borderId="8" xfId="0" applyNumberFormat="1" applyFont="1" applyFill="1" applyBorder="1" applyAlignment="1">
      <alignment horizontal="right" vertical="center" wrapText="1"/>
    </xf>
    <xf numFmtId="176" fontId="10" fillId="0" borderId="11" xfId="15" applyNumberFormat="1" applyFont="1" applyFill="1" applyBorder="1" applyAlignment="1">
      <alignment horizontal="center" vertical="center"/>
    </xf>
    <xf numFmtId="0" fontId="10" fillId="0" borderId="12" xfId="0" applyNumberFormat="1" applyFont="1" applyFill="1" applyBorder="1" applyAlignment="1"/>
    <xf numFmtId="0" fontId="10" fillId="6" borderId="8" xfId="0" applyNumberFormat="1" applyFont="1" applyFill="1" applyBorder="1" applyAlignment="1"/>
    <xf numFmtId="0" fontId="10" fillId="0" borderId="13" xfId="0" applyNumberFormat="1" applyFont="1" applyFill="1" applyBorder="1" applyAlignment="1"/>
    <xf numFmtId="0" fontId="10" fillId="0" borderId="5" xfId="0" applyNumberFormat="1" applyFont="1" applyFill="1" applyBorder="1" applyAlignment="1"/>
    <xf numFmtId="0" fontId="10" fillId="0" borderId="14" xfId="0" applyNumberFormat="1" applyFont="1" applyFill="1" applyBorder="1" applyAlignment="1"/>
    <xf numFmtId="165" fontId="9" fillId="2" borderId="8" xfId="0" applyNumberFormat="1" applyFont="1" applyFill="1" applyBorder="1" applyAlignment="1">
      <alignment horizontal="left" vertical="top" wrapText="1"/>
    </xf>
    <xf numFmtId="0" fontId="9" fillId="2" borderId="8" xfId="0" applyNumberFormat="1" applyFont="1" applyFill="1" applyBorder="1" applyAlignment="1">
      <alignment horizontal="center" vertical="top" wrapText="1"/>
    </xf>
    <xf numFmtId="170" fontId="9" fillId="2" borderId="8" xfId="0" applyNumberFormat="1" applyFont="1" applyFill="1" applyBorder="1" applyAlignment="1">
      <alignment horizontal="right" vertical="top" wrapText="1"/>
    </xf>
    <xf numFmtId="4" fontId="9" fillId="2" borderId="8" xfId="1" applyNumberFormat="1" applyFont="1" applyFill="1" applyBorder="1" applyAlignment="1">
      <alignment horizontal="right" vertical="top" wrapText="1"/>
    </xf>
    <xf numFmtId="4" fontId="9" fillId="2" borderId="15" xfId="1" applyNumberFormat="1" applyFont="1" applyFill="1" applyBorder="1" applyAlignment="1">
      <alignment horizontal="right" vertical="top" wrapText="1"/>
    </xf>
    <xf numFmtId="0" fontId="10" fillId="0" borderId="16" xfId="0" applyNumberFormat="1" applyFont="1" applyFill="1" applyBorder="1" applyAlignment="1"/>
    <xf numFmtId="165" fontId="9" fillId="2" borderId="17" xfId="0" applyNumberFormat="1" applyFont="1" applyFill="1" applyBorder="1" applyAlignment="1">
      <alignment horizontal="left" vertical="top" wrapText="1"/>
    </xf>
    <xf numFmtId="170" fontId="9" fillId="2" borderId="9" xfId="0" applyNumberFormat="1" applyFont="1" applyFill="1" applyBorder="1" applyAlignment="1">
      <alignment horizontal="right" vertical="top" wrapText="1"/>
    </xf>
    <xf numFmtId="165" fontId="9" fillId="2" borderId="14" xfId="0" applyNumberFormat="1" applyFont="1" applyFill="1" applyBorder="1" applyAlignment="1">
      <alignment horizontal="left" vertical="top" wrapText="1"/>
    </xf>
    <xf numFmtId="0" fontId="9" fillId="2" borderId="11" xfId="0" applyNumberFormat="1" applyFont="1" applyFill="1" applyBorder="1" applyAlignment="1">
      <alignment horizontal="center" vertical="top" wrapText="1"/>
    </xf>
    <xf numFmtId="170" fontId="9" fillId="2" borderId="11" xfId="0" applyNumberFormat="1" applyFont="1" applyFill="1" applyBorder="1" applyAlignment="1">
      <alignment horizontal="right" vertical="top" wrapText="1"/>
    </xf>
    <xf numFmtId="4" fontId="9" fillId="2" borderId="11" xfId="1" applyNumberFormat="1" applyFont="1" applyFill="1" applyBorder="1" applyAlignment="1">
      <alignment horizontal="right" vertical="top" wrapText="1"/>
    </xf>
    <xf numFmtId="4" fontId="9" fillId="2" borderId="18" xfId="1" applyNumberFormat="1" applyFont="1" applyFill="1" applyBorder="1" applyAlignment="1">
      <alignment horizontal="right" vertical="top" wrapText="1"/>
    </xf>
    <xf numFmtId="165" fontId="9" fillId="2" borderId="11" xfId="0" applyNumberFormat="1" applyFont="1" applyFill="1" applyBorder="1" applyAlignment="1">
      <alignment horizontal="left" vertical="top" wrapText="1"/>
    </xf>
    <xf numFmtId="0" fontId="10" fillId="6" borderId="16" xfId="0" applyNumberFormat="1" applyFont="1" applyFill="1" applyBorder="1" applyAlignment="1"/>
    <xf numFmtId="0" fontId="9" fillId="2" borderId="11" xfId="0" applyNumberFormat="1" applyFont="1" applyFill="1" applyBorder="1" applyAlignment="1">
      <alignment horizontal="left" vertical="top" wrapText="1"/>
    </xf>
    <xf numFmtId="172" fontId="9" fillId="2" borderId="11" xfId="0" applyNumberFormat="1" applyFont="1" applyFill="1" applyBorder="1" applyAlignment="1">
      <alignment horizontal="right" vertical="top" wrapText="1"/>
    </xf>
    <xf numFmtId="167" fontId="9" fillId="2" borderId="11" xfId="0" applyNumberFormat="1" applyFont="1" applyFill="1" applyBorder="1" applyAlignment="1">
      <alignment horizontal="right" vertical="center" wrapText="1"/>
    </xf>
    <xf numFmtId="0" fontId="8" fillId="3" borderId="9" xfId="0" applyNumberFormat="1" applyFont="1" applyFill="1" applyBorder="1" applyAlignment="1">
      <alignment horizontal="center" vertical="top" wrapText="1"/>
    </xf>
    <xf numFmtId="0" fontId="8" fillId="3" borderId="19" xfId="0" applyNumberFormat="1" applyFont="1" applyFill="1" applyBorder="1" applyAlignment="1">
      <alignment horizontal="center" vertical="center" wrapText="1"/>
    </xf>
    <xf numFmtId="0" fontId="8" fillId="4" borderId="11" xfId="0" applyNumberFormat="1" applyFont="1" applyFill="1" applyBorder="1" applyAlignment="1">
      <alignment horizontal="left" vertical="top" wrapText="1"/>
    </xf>
    <xf numFmtId="167" fontId="8" fillId="4" borderId="11" xfId="0" applyNumberFormat="1" applyFont="1" applyFill="1" applyBorder="1" applyAlignment="1">
      <alignment horizontal="right" vertical="top" wrapText="1"/>
    </xf>
    <xf numFmtId="175" fontId="8" fillId="4" borderId="11" xfId="0" applyNumberFormat="1" applyFont="1" applyFill="1" applyBorder="1" applyAlignment="1">
      <alignment horizontal="center" vertical="center" wrapText="1"/>
    </xf>
    <xf numFmtId="0" fontId="10" fillId="0" borderId="20" xfId="0" applyNumberFormat="1" applyFont="1" applyFill="1" applyBorder="1" applyAlignment="1"/>
    <xf numFmtId="4" fontId="13" fillId="0" borderId="20" xfId="0" applyNumberFormat="1" applyFont="1" applyFill="1" applyBorder="1" applyAlignment="1">
      <alignment horizontal="right" vertical="center"/>
    </xf>
    <xf numFmtId="0" fontId="8" fillId="2" borderId="9" xfId="0" applyNumberFormat="1" applyFont="1" applyFill="1" applyBorder="1" applyAlignment="1">
      <alignment horizontal="left" vertical="top" wrapText="1"/>
    </xf>
    <xf numFmtId="165" fontId="9" fillId="2" borderId="11" xfId="15" applyNumberFormat="1" applyFont="1" applyFill="1" applyBorder="1" applyAlignment="1">
      <alignment horizontal="left" vertical="top" wrapText="1"/>
    </xf>
    <xf numFmtId="172" fontId="9" fillId="2" borderId="11" xfId="15" applyNumberFormat="1" applyFont="1" applyFill="1" applyBorder="1" applyAlignment="1">
      <alignment horizontal="right" vertical="top" wrapText="1"/>
    </xf>
    <xf numFmtId="0" fontId="8" fillId="2" borderId="11" xfId="0" applyNumberFormat="1" applyFont="1" applyFill="1" applyBorder="1" applyAlignment="1">
      <alignment horizontal="left" vertical="top" wrapText="1"/>
    </xf>
    <xf numFmtId="165" fontId="9" fillId="0" borderId="3" xfId="0" applyNumberFormat="1" applyFont="1" applyFill="1" applyBorder="1" applyAlignment="1">
      <alignment horizontal="left" vertical="top" wrapText="1"/>
    </xf>
    <xf numFmtId="172" fontId="9" fillId="0" borderId="3" xfId="0" applyNumberFormat="1" applyFont="1" applyFill="1" applyBorder="1" applyAlignment="1">
      <alignment horizontal="right" vertical="top" wrapText="1"/>
    </xf>
    <xf numFmtId="167" fontId="9" fillId="0" borderId="3" xfId="0" applyNumberFormat="1" applyFont="1" applyFill="1" applyBorder="1" applyAlignment="1">
      <alignment horizontal="right" vertical="center" wrapText="1"/>
    </xf>
    <xf numFmtId="165" fontId="9" fillId="2" borderId="21" xfId="15" applyNumberFormat="1" applyFont="1" applyFill="1" applyBorder="1" applyAlignment="1">
      <alignment horizontal="left" vertical="top" wrapText="1"/>
    </xf>
    <xf numFmtId="0" fontId="9" fillId="2" borderId="21" xfId="15" applyNumberFormat="1" applyFont="1" applyFill="1" applyBorder="1" applyAlignment="1">
      <alignment horizontal="center" vertical="top" wrapText="1"/>
    </xf>
    <xf numFmtId="172" fontId="9" fillId="2" borderId="21" xfId="15" applyNumberFormat="1" applyFont="1" applyFill="1" applyBorder="1" applyAlignment="1">
      <alignment horizontal="right" vertical="top" wrapText="1"/>
    </xf>
    <xf numFmtId="4" fontId="9" fillId="2" borderId="21" xfId="0" applyNumberFormat="1" applyFont="1" applyFill="1" applyBorder="1" applyAlignment="1">
      <alignment horizontal="right" vertical="top" wrapText="1"/>
    </xf>
    <xf numFmtId="0" fontId="8" fillId="2" borderId="21" xfId="0" applyNumberFormat="1" applyFont="1" applyFill="1" applyBorder="1" applyAlignment="1">
      <alignment horizontal="left" vertical="top" wrapText="1"/>
    </xf>
    <xf numFmtId="0" fontId="10" fillId="0" borderId="21" xfId="0" applyNumberFormat="1" applyFont="1" applyFill="1" applyBorder="1" applyAlignment="1"/>
    <xf numFmtId="0" fontId="10" fillId="0" borderId="22" xfId="0" applyNumberFormat="1" applyFont="1" applyFill="1" applyBorder="1" applyAlignment="1"/>
    <xf numFmtId="0" fontId="10" fillId="0" borderId="23" xfId="0" applyNumberFormat="1" applyFont="1" applyFill="1" applyBorder="1" applyAlignment="1"/>
    <xf numFmtId="165" fontId="9" fillId="2" borderId="9" xfId="0" applyNumberFormat="1" applyFont="1" applyFill="1" applyBorder="1" applyAlignment="1">
      <alignment horizontal="left" vertical="top" wrapText="1"/>
    </xf>
    <xf numFmtId="172" fontId="9" fillId="2" borderId="9" xfId="0" applyNumberFormat="1" applyFont="1" applyFill="1" applyBorder="1" applyAlignment="1">
      <alignment horizontal="right" vertical="top" wrapText="1"/>
    </xf>
    <xf numFmtId="0" fontId="8" fillId="2" borderId="24" xfId="0" applyNumberFormat="1" applyFont="1" applyFill="1" applyBorder="1" applyAlignment="1">
      <alignment horizontal="left" vertical="top" wrapText="1"/>
    </xf>
    <xf numFmtId="0" fontId="10" fillId="0" borderId="24" xfId="0" applyNumberFormat="1" applyFont="1" applyFill="1" applyBorder="1" applyAlignment="1"/>
    <xf numFmtId="165" fontId="9" fillId="2" borderId="25" xfId="15" applyNumberFormat="1" applyFont="1" applyFill="1" applyBorder="1" applyAlignment="1">
      <alignment horizontal="left" vertical="top" wrapText="1"/>
    </xf>
    <xf numFmtId="0" fontId="9" fillId="2" borderId="25" xfId="15" applyNumberFormat="1" applyFont="1" applyFill="1" applyBorder="1" applyAlignment="1">
      <alignment horizontal="center" vertical="top" wrapText="1"/>
    </xf>
    <xf numFmtId="172" fontId="9" fillId="2" borderId="25" xfId="15" applyNumberFormat="1" applyFont="1" applyFill="1" applyBorder="1" applyAlignment="1">
      <alignment horizontal="right" vertical="top" wrapText="1"/>
    </xf>
    <xf numFmtId="4" fontId="9" fillId="2" borderId="25" xfId="0" applyNumberFormat="1" applyFont="1" applyFill="1" applyBorder="1" applyAlignment="1">
      <alignment horizontal="right" vertical="top" wrapText="1"/>
    </xf>
    <xf numFmtId="0" fontId="8" fillId="2" borderId="25" xfId="0" applyNumberFormat="1" applyFont="1" applyFill="1" applyBorder="1" applyAlignment="1">
      <alignment horizontal="left" vertical="top" wrapText="1"/>
    </xf>
    <xf numFmtId="0" fontId="10" fillId="0" borderId="25" xfId="0" applyNumberFormat="1" applyFont="1" applyFill="1" applyBorder="1" applyAlignment="1"/>
    <xf numFmtId="165" fontId="9" fillId="0" borderId="9" xfId="0" applyNumberFormat="1" applyFont="1" applyFill="1" applyBorder="1" applyAlignment="1">
      <alignment horizontal="left" vertical="top" wrapText="1"/>
    </xf>
    <xf numFmtId="172" fontId="8" fillId="0" borderId="9" xfId="0" applyNumberFormat="1" applyFont="1" applyFill="1" applyBorder="1" applyAlignment="1">
      <alignment horizontal="right" vertical="top" wrapText="1"/>
    </xf>
    <xf numFmtId="167" fontId="8" fillId="0" borderId="9" xfId="0" applyNumberFormat="1" applyFont="1" applyFill="1" applyBorder="1" applyAlignment="1">
      <alignment horizontal="right" vertical="center" wrapText="1"/>
    </xf>
    <xf numFmtId="0" fontId="10" fillId="0" borderId="17" xfId="0" applyNumberFormat="1" applyFont="1" applyFill="1" applyBorder="1" applyAlignment="1"/>
    <xf numFmtId="176" fontId="10" fillId="0" borderId="26" xfId="15" applyNumberFormat="1" applyFont="1" applyFill="1" applyBorder="1" applyAlignment="1">
      <alignment horizontal="center" vertical="center"/>
    </xf>
    <xf numFmtId="176" fontId="10" fillId="0" borderId="27" xfId="15" applyNumberFormat="1" applyFont="1" applyFill="1" applyBorder="1" applyAlignment="1">
      <alignment horizontal="center" vertical="center"/>
    </xf>
    <xf numFmtId="176" fontId="10" fillId="0" borderId="28" xfId="15" applyNumberFormat="1" applyFont="1" applyFill="1" applyBorder="1" applyAlignment="1">
      <alignment horizontal="center" vertical="center"/>
    </xf>
    <xf numFmtId="0" fontId="10" fillId="0" borderId="28" xfId="0" applyNumberFormat="1" applyFont="1" applyFill="1" applyBorder="1" applyAlignment="1"/>
    <xf numFmtId="0" fontId="10" fillId="0" borderId="27" xfId="0" applyNumberFormat="1" applyFont="1" applyFill="1" applyBorder="1" applyAlignment="1"/>
    <xf numFmtId="0" fontId="10" fillId="0" borderId="29" xfId="0" applyNumberFormat="1" applyFont="1" applyFill="1" applyBorder="1" applyAlignment="1"/>
    <xf numFmtId="0" fontId="10" fillId="0" borderId="30" xfId="0" applyNumberFormat="1" applyFont="1" applyFill="1" applyBorder="1" applyAlignment="1"/>
    <xf numFmtId="0" fontId="10" fillId="0" borderId="31" xfId="0" applyNumberFormat="1" applyFont="1" applyFill="1" applyBorder="1" applyAlignment="1"/>
    <xf numFmtId="0" fontId="10" fillId="0" borderId="32" xfId="0" applyNumberFormat="1" applyFont="1" applyFill="1" applyBorder="1" applyAlignment="1"/>
    <xf numFmtId="176" fontId="10" fillId="0" borderId="33" xfId="15" applyNumberFormat="1" applyFont="1" applyFill="1" applyBorder="1" applyAlignment="1">
      <alignment horizontal="center" vertical="center"/>
    </xf>
    <xf numFmtId="176" fontId="10" fillId="0" borderId="34" xfId="15" applyNumberFormat="1" applyFont="1" applyFill="1" applyBorder="1" applyAlignment="1">
      <alignment horizontal="center" vertical="center"/>
    </xf>
    <xf numFmtId="176" fontId="10" fillId="0" borderId="35" xfId="15" applyNumberFormat="1" applyFont="1" applyFill="1" applyBorder="1" applyAlignment="1">
      <alignment horizontal="center" vertical="center"/>
    </xf>
    <xf numFmtId="0" fontId="10" fillId="0" borderId="35" xfId="0" applyNumberFormat="1" applyFont="1" applyFill="1" applyBorder="1" applyAlignment="1"/>
    <xf numFmtId="0" fontId="10" fillId="0" borderId="34" xfId="0" applyNumberFormat="1" applyFont="1" applyFill="1" applyBorder="1" applyAlignment="1"/>
    <xf numFmtId="0" fontId="10" fillId="0" borderId="36" xfId="0" applyNumberFormat="1" applyFont="1" applyFill="1" applyBorder="1" applyAlignment="1"/>
    <xf numFmtId="0" fontId="10" fillId="0" borderId="37" xfId="0" applyNumberFormat="1" applyFont="1" applyFill="1" applyBorder="1" applyAlignment="1"/>
    <xf numFmtId="0" fontId="10" fillId="0" borderId="38" xfId="0" applyNumberFormat="1" applyFont="1" applyFill="1" applyBorder="1" applyAlignment="1"/>
    <xf numFmtId="0" fontId="10" fillId="0" borderId="39" xfId="0" applyNumberFormat="1" applyFont="1" applyFill="1" applyBorder="1" applyAlignment="1"/>
    <xf numFmtId="0" fontId="10" fillId="0" borderId="40" xfId="0" applyNumberFormat="1" applyFont="1" applyFill="1" applyBorder="1" applyAlignment="1"/>
    <xf numFmtId="0" fontId="10" fillId="6" borderId="17" xfId="0" applyNumberFormat="1" applyFont="1" applyFill="1" applyBorder="1" applyAlignment="1"/>
    <xf numFmtId="0" fontId="10" fillId="5" borderId="33" xfId="0" applyNumberFormat="1" applyFont="1" applyFill="1" applyBorder="1" applyAlignment="1"/>
    <xf numFmtId="0" fontId="10" fillId="0" borderId="26" xfId="0" applyNumberFormat="1" applyFont="1" applyFill="1" applyBorder="1" applyAlignment="1"/>
    <xf numFmtId="0" fontId="10" fillId="6" borderId="29" xfId="0" applyNumberFormat="1" applyFont="1" applyFill="1" applyBorder="1" applyAlignment="1"/>
    <xf numFmtId="0" fontId="10" fillId="0" borderId="33" xfId="0" applyNumberFormat="1" applyFont="1" applyFill="1" applyBorder="1" applyAlignment="1"/>
    <xf numFmtId="0" fontId="10" fillId="6" borderId="36" xfId="0" applyNumberFormat="1" applyFont="1" applyFill="1" applyBorder="1" applyAlignment="1"/>
    <xf numFmtId="0" fontId="10" fillId="0" borderId="41" xfId="0" applyNumberFormat="1" applyFont="1" applyFill="1" applyBorder="1" applyAlignment="1"/>
    <xf numFmtId="0" fontId="10" fillId="0" borderId="42" xfId="0" applyNumberFormat="1" applyFont="1" applyFill="1" applyBorder="1" applyAlignment="1"/>
    <xf numFmtId="0" fontId="8" fillId="4" borderId="20" xfId="0" applyNumberFormat="1" applyFont="1" applyFill="1" applyBorder="1" applyAlignment="1">
      <alignment vertical="top" wrapText="1"/>
    </xf>
    <xf numFmtId="164" fontId="8" fillId="4" borderId="43" xfId="0" applyNumberFormat="1" applyFont="1" applyFill="1" applyBorder="1" applyAlignment="1">
      <alignment vertical="center" wrapText="1"/>
    </xf>
    <xf numFmtId="167" fontId="9" fillId="2" borderId="22" xfId="0" applyNumberFormat="1" applyFont="1" applyFill="1" applyBorder="1" applyAlignment="1">
      <alignment horizontal="right" vertical="top" wrapText="1"/>
    </xf>
    <xf numFmtId="176" fontId="10" fillId="0" borderId="41" xfId="15" applyNumberFormat="1" applyFont="1" applyFill="1" applyBorder="1" applyAlignment="1">
      <alignment horizontal="center" vertical="center"/>
    </xf>
    <xf numFmtId="176" fontId="10" fillId="0" borderId="22" xfId="15" applyNumberFormat="1" applyFont="1" applyFill="1" applyBorder="1" applyAlignment="1">
      <alignment horizontal="center" vertical="center"/>
    </xf>
    <xf numFmtId="176" fontId="10" fillId="0" borderId="42" xfId="15" applyNumberFormat="1" applyFont="1" applyFill="1" applyBorder="1" applyAlignment="1">
      <alignment horizontal="center" vertical="center"/>
    </xf>
    <xf numFmtId="0" fontId="10" fillId="0" borderId="44" xfId="0" applyNumberFormat="1" applyFont="1" applyFill="1" applyBorder="1" applyAlignment="1"/>
    <xf numFmtId="0" fontId="30" fillId="7" borderId="45" xfId="0" applyFont="1" applyFill="1" applyBorder="1" applyAlignment="1">
      <alignment vertical="center"/>
    </xf>
    <xf numFmtId="0" fontId="31" fillId="7" borderId="46" xfId="0" applyFont="1" applyFill="1" applyBorder="1" applyAlignment="1">
      <alignment horizontal="center" vertical="center"/>
    </xf>
    <xf numFmtId="0" fontId="0" fillId="0" borderId="0" xfId="0"/>
    <xf numFmtId="0" fontId="32" fillId="7" borderId="47" xfId="0" applyFont="1" applyFill="1" applyBorder="1" applyAlignment="1">
      <alignment vertical="center"/>
    </xf>
    <xf numFmtId="0" fontId="33" fillId="7" borderId="0" xfId="0" applyFont="1" applyFill="1" applyBorder="1" applyAlignment="1">
      <alignment horizontal="center" vertical="center"/>
    </xf>
    <xf numFmtId="0" fontId="34" fillId="7" borderId="0" xfId="0" applyFont="1" applyFill="1" applyBorder="1" applyAlignment="1">
      <alignment horizontal="left" vertical="center"/>
    </xf>
    <xf numFmtId="178" fontId="34" fillId="7" borderId="48" xfId="0" applyNumberFormat="1" applyFont="1" applyFill="1" applyBorder="1" applyAlignment="1">
      <alignment horizontal="left" vertical="center"/>
    </xf>
    <xf numFmtId="0" fontId="32" fillId="7" borderId="49" xfId="0" applyFont="1" applyFill="1" applyBorder="1" applyAlignment="1">
      <alignment vertical="center"/>
    </xf>
    <xf numFmtId="0" fontId="33" fillId="7" borderId="50" xfId="0" applyFont="1" applyFill="1" applyBorder="1" applyAlignment="1">
      <alignment horizontal="center" vertical="center" wrapText="1"/>
    </xf>
    <xf numFmtId="179" fontId="34" fillId="7" borderId="50" xfId="0" applyNumberFormat="1" applyFont="1" applyFill="1" applyBorder="1" applyAlignment="1">
      <alignment horizontal="left" vertical="center"/>
    </xf>
    <xf numFmtId="0" fontId="15" fillId="0" borderId="51" xfId="3" applyBorder="1"/>
    <xf numFmtId="0" fontId="18" fillId="0" borderId="52" xfId="4" applyFont="1" applyBorder="1" applyAlignment="1">
      <alignment horizontal="center" vertical="center" wrapText="1"/>
    </xf>
    <xf numFmtId="181" fontId="18" fillId="0" borderId="1" xfId="14" applyNumberFormat="1" applyFont="1" applyFill="1" applyBorder="1" applyAlignment="1" applyProtection="1">
      <alignment horizontal="center" vertical="center" wrapText="1"/>
    </xf>
    <xf numFmtId="10" fontId="18" fillId="0" borderId="1" xfId="11" applyNumberFormat="1" applyFont="1" applyFill="1" applyBorder="1" applyAlignment="1" applyProtection="1">
      <alignment horizontal="center" vertical="center" wrapText="1"/>
    </xf>
    <xf numFmtId="0" fontId="15" fillId="0" borderId="48" xfId="3" applyBorder="1" applyAlignment="1">
      <alignment vertical="center"/>
    </xf>
    <xf numFmtId="0" fontId="17" fillId="0" borderId="53" xfId="4" applyFont="1" applyBorder="1" applyAlignment="1">
      <alignment horizontal="justify" vertical="center" wrapText="1"/>
    </xf>
    <xf numFmtId="181" fontId="17" fillId="0" borderId="54" xfId="14" applyNumberFormat="1" applyFont="1" applyFill="1" applyBorder="1" applyAlignment="1" applyProtection="1">
      <alignment vertical="center" wrapText="1"/>
    </xf>
    <xf numFmtId="10" fontId="17" fillId="0" borderId="54" xfId="11" applyNumberFormat="1" applyFont="1" applyFill="1" applyBorder="1" applyAlignment="1" applyProtection="1">
      <alignment vertical="center" wrapText="1"/>
    </xf>
    <xf numFmtId="0" fontId="18" fillId="0" borderId="55" xfId="4" applyFont="1" applyBorder="1" applyAlignment="1">
      <alignment horizontal="justify" vertical="center" wrapText="1"/>
    </xf>
    <xf numFmtId="181" fontId="18" fillId="0" borderId="56" xfId="14" applyNumberFormat="1" applyFont="1" applyFill="1" applyBorder="1" applyAlignment="1" applyProtection="1">
      <alignment vertical="center" wrapText="1"/>
    </xf>
    <xf numFmtId="10" fontId="17" fillId="0" borderId="56" xfId="11" applyNumberFormat="1" applyFont="1" applyFill="1" applyBorder="1" applyAlignment="1" applyProtection="1">
      <alignment vertical="center" wrapText="1"/>
    </xf>
    <xf numFmtId="182" fontId="15" fillId="0" borderId="48" xfId="3" applyNumberFormat="1" applyBorder="1" applyAlignment="1">
      <alignment vertical="center"/>
    </xf>
    <xf numFmtId="0" fontId="17" fillId="0" borderId="57" xfId="4" applyFont="1" applyBorder="1" applyAlignment="1">
      <alignment horizontal="justify" vertical="center" wrapText="1"/>
    </xf>
    <xf numFmtId="181" fontId="17" fillId="0" borderId="58" xfId="14" applyNumberFormat="1" applyFont="1" applyFill="1" applyBorder="1" applyAlignment="1" applyProtection="1">
      <alignment vertical="center" wrapText="1"/>
    </xf>
    <xf numFmtId="10" fontId="17" fillId="0" borderId="58" xfId="11" applyNumberFormat="1" applyFont="1" applyFill="1" applyBorder="1" applyAlignment="1" applyProtection="1">
      <alignment vertical="center" wrapText="1"/>
    </xf>
    <xf numFmtId="0" fontId="18" fillId="0" borderId="57" xfId="4" applyFont="1" applyBorder="1" applyAlignment="1">
      <alignment horizontal="center" vertical="center" wrapText="1"/>
    </xf>
    <xf numFmtId="181" fontId="18" fillId="0" borderId="58" xfId="14" applyNumberFormat="1" applyFont="1" applyFill="1" applyBorder="1" applyAlignment="1" applyProtection="1">
      <alignment horizontal="center" vertical="center" wrapText="1"/>
    </xf>
    <xf numFmtId="10" fontId="18" fillId="0" borderId="58" xfId="11" applyNumberFormat="1" applyFont="1" applyFill="1" applyBorder="1" applyAlignment="1" applyProtection="1">
      <alignment vertical="center" wrapText="1"/>
    </xf>
    <xf numFmtId="0" fontId="15" fillId="0" borderId="0" xfId="4" applyBorder="1" applyAlignment="1">
      <alignment vertical="center"/>
    </xf>
    <xf numFmtId="181" fontId="18" fillId="0" borderId="58" xfId="14" applyNumberFormat="1" applyFont="1" applyFill="1" applyBorder="1" applyAlignment="1" applyProtection="1">
      <alignment vertical="center" wrapText="1"/>
    </xf>
    <xf numFmtId="0" fontId="20" fillId="0" borderId="48" xfId="3" applyFont="1" applyBorder="1" applyAlignment="1">
      <alignment vertical="center"/>
    </xf>
    <xf numFmtId="10" fontId="35" fillId="0" borderId="59" xfId="11" applyNumberFormat="1" applyFont="1" applyFill="1" applyBorder="1" applyAlignment="1" applyProtection="1">
      <alignment vertical="center" wrapText="1"/>
    </xf>
    <xf numFmtId="0" fontId="18" fillId="0" borderId="60" xfId="4" applyFont="1" applyBorder="1" applyAlignment="1">
      <alignment horizontal="right" vertical="center" wrapText="1"/>
    </xf>
    <xf numFmtId="10" fontId="15" fillId="0" borderId="61" xfId="12" applyNumberFormat="1" applyFont="1" applyFill="1" applyBorder="1" applyAlignment="1" applyProtection="1">
      <alignment vertical="center" wrapText="1"/>
    </xf>
    <xf numFmtId="10" fontId="35" fillId="0" borderId="47" xfId="11" applyNumberFormat="1" applyFont="1" applyFill="1" applyBorder="1" applyAlignment="1" applyProtection="1">
      <alignment vertical="center" wrapText="1"/>
    </xf>
    <xf numFmtId="0" fontId="18" fillId="0" borderId="0" xfId="4" applyFont="1" applyBorder="1" applyAlignment="1">
      <alignment horizontal="right" vertical="center" wrapText="1"/>
    </xf>
    <xf numFmtId="10" fontId="35" fillId="0" borderId="0" xfId="11" applyNumberFormat="1" applyFont="1" applyFill="1" applyBorder="1" applyAlignment="1" applyProtection="1">
      <alignment vertical="center" wrapText="1"/>
    </xf>
    <xf numFmtId="0" fontId="15" fillId="0" borderId="51" xfId="3" applyBorder="1" applyAlignment="1">
      <alignment vertical="center"/>
    </xf>
    <xf numFmtId="0" fontId="30" fillId="7" borderId="62" xfId="0" applyFont="1" applyFill="1" applyBorder="1" applyAlignment="1">
      <alignment vertical="center"/>
    </xf>
    <xf numFmtId="0" fontId="31" fillId="7" borderId="20" xfId="0" applyFont="1" applyFill="1" applyBorder="1" applyAlignment="1">
      <alignment horizontal="center" vertical="center"/>
    </xf>
    <xf numFmtId="0" fontId="36" fillId="7" borderId="63" xfId="0" applyFont="1" applyFill="1" applyBorder="1" applyAlignment="1">
      <alignment horizontal="left" vertical="center"/>
    </xf>
    <xf numFmtId="0" fontId="32" fillId="7" borderId="64" xfId="0" applyFont="1" applyFill="1" applyBorder="1" applyAlignment="1">
      <alignment vertical="center"/>
    </xf>
    <xf numFmtId="0" fontId="34" fillId="7" borderId="65" xfId="0" applyFont="1" applyFill="1" applyBorder="1" applyAlignment="1">
      <alignment horizontal="left" vertical="center"/>
    </xf>
    <xf numFmtId="0" fontId="32" fillId="7" borderId="66" xfId="0" applyFont="1" applyFill="1" applyBorder="1" applyAlignment="1">
      <alignment vertical="center"/>
    </xf>
    <xf numFmtId="49" fontId="21" fillId="0" borderId="64" xfId="0" applyNumberFormat="1" applyFont="1" applyBorder="1" applyAlignment="1">
      <alignment horizontal="center" vertical="center"/>
    </xf>
    <xf numFmtId="0" fontId="0" fillId="0" borderId="0" xfId="0" applyBorder="1" applyAlignment="1">
      <alignment vertical="center"/>
    </xf>
    <xf numFmtId="0" fontId="0" fillId="0" borderId="65" xfId="0" applyBorder="1" applyAlignment="1">
      <alignment vertical="center"/>
    </xf>
    <xf numFmtId="49" fontId="21" fillId="0" borderId="64" xfId="6" applyNumberFormat="1" applyFont="1" applyBorder="1" applyAlignment="1">
      <alignment vertical="center"/>
    </xf>
    <xf numFmtId="0" fontId="22" fillId="0" borderId="0" xfId="6" applyFont="1" applyBorder="1" applyAlignment="1">
      <alignment horizontal="justify" vertical="center"/>
    </xf>
    <xf numFmtId="0" fontId="15" fillId="0" borderId="65" xfId="6" applyBorder="1" applyAlignment="1">
      <alignment vertical="center"/>
    </xf>
    <xf numFmtId="0" fontId="18" fillId="0" borderId="67" xfId="6" applyFont="1" applyBorder="1" applyAlignment="1">
      <alignment horizontal="center" vertical="center" wrapText="1"/>
    </xf>
    <xf numFmtId="49" fontId="21" fillId="0" borderId="68" xfId="6" applyNumberFormat="1" applyFont="1" applyBorder="1" applyAlignment="1">
      <alignment vertical="center"/>
    </xf>
    <xf numFmtId="0" fontId="17" fillId="0" borderId="56" xfId="6" applyFont="1" applyBorder="1" applyAlignment="1">
      <alignment horizontal="justify" vertical="center" wrapText="1"/>
    </xf>
    <xf numFmtId="10" fontId="17" fillId="0" borderId="69" xfId="11" applyNumberFormat="1" applyFont="1" applyFill="1" applyBorder="1" applyAlignment="1" applyProtection="1">
      <alignment horizontal="center" vertical="center" wrapText="1"/>
    </xf>
    <xf numFmtId="49" fontId="21" fillId="0" borderId="70" xfId="6" applyNumberFormat="1" applyFont="1" applyBorder="1" applyAlignment="1">
      <alignment vertical="center"/>
    </xf>
    <xf numFmtId="0" fontId="17" fillId="0" borderId="58" xfId="6" applyFont="1" applyBorder="1" applyAlignment="1">
      <alignment horizontal="justify" vertical="center" wrapText="1"/>
    </xf>
    <xf numFmtId="10" fontId="17" fillId="0" borderId="71" xfId="11" applyNumberFormat="1" applyFont="1" applyFill="1" applyBorder="1" applyAlignment="1" applyProtection="1">
      <alignment horizontal="center" vertical="center" wrapText="1"/>
    </xf>
    <xf numFmtId="0" fontId="18" fillId="0" borderId="58" xfId="6" applyFont="1" applyBorder="1" applyAlignment="1">
      <alignment horizontal="justify" vertical="center" wrapText="1"/>
    </xf>
    <xf numFmtId="10" fontId="18" fillId="0" borderId="71" xfId="11" applyNumberFormat="1" applyFont="1" applyFill="1" applyBorder="1" applyAlignment="1" applyProtection="1">
      <alignment horizontal="center" vertical="center" wrapText="1"/>
    </xf>
    <xf numFmtId="49" fontId="21" fillId="0" borderId="72" xfId="6" applyNumberFormat="1" applyFont="1" applyBorder="1" applyAlignment="1">
      <alignment vertical="center"/>
    </xf>
    <xf numFmtId="0" fontId="18" fillId="0" borderId="73" xfId="6" applyFont="1" applyBorder="1" applyAlignment="1">
      <alignment horizontal="justify" vertical="center" wrapText="1"/>
    </xf>
    <xf numFmtId="10" fontId="18" fillId="0" borderId="74" xfId="11" applyNumberFormat="1" applyFont="1" applyFill="1" applyBorder="1" applyAlignment="1" applyProtection="1">
      <alignment horizontal="center" vertical="center" wrapText="1"/>
    </xf>
    <xf numFmtId="10" fontId="17" fillId="0" borderId="67" xfId="11" applyNumberFormat="1" applyFont="1" applyFill="1" applyBorder="1" applyAlignment="1" applyProtection="1">
      <alignment horizontal="center" vertical="center" wrapText="1"/>
    </xf>
    <xf numFmtId="0" fontId="17" fillId="0" borderId="73" xfId="6" applyFont="1" applyBorder="1" applyAlignment="1">
      <alignment horizontal="justify" vertical="center" wrapText="1"/>
    </xf>
    <xf numFmtId="10" fontId="17" fillId="0" borderId="74" xfId="11" applyNumberFormat="1" applyFont="1" applyFill="1" applyBorder="1" applyAlignment="1" applyProtection="1">
      <alignment horizontal="center" vertical="center" wrapText="1"/>
    </xf>
    <xf numFmtId="10" fontId="18" fillId="0" borderId="67" xfId="11" applyNumberFormat="1" applyFont="1" applyFill="1" applyBorder="1" applyAlignment="1" applyProtection="1">
      <alignment horizontal="center" vertical="center" wrapText="1"/>
    </xf>
    <xf numFmtId="49" fontId="21" fillId="0" borderId="75" xfId="6" applyNumberFormat="1" applyFont="1" applyBorder="1" applyAlignment="1">
      <alignment vertical="center"/>
    </xf>
    <xf numFmtId="0" fontId="18" fillId="0" borderId="61" xfId="6" applyFont="1" applyBorder="1" applyAlignment="1">
      <alignment horizontal="justify" vertical="center" wrapText="1"/>
    </xf>
    <xf numFmtId="10" fontId="18" fillId="0" borderId="76" xfId="11" applyNumberFormat="1" applyFont="1" applyFill="1" applyBorder="1" applyAlignment="1" applyProtection="1">
      <alignment horizontal="center" vertical="center" wrapText="1"/>
    </xf>
    <xf numFmtId="49" fontId="21" fillId="0" borderId="77" xfId="0" applyNumberFormat="1" applyFont="1" applyBorder="1" applyAlignment="1">
      <alignment horizontal="center" vertical="center"/>
    </xf>
    <xf numFmtId="0" fontId="22" fillId="0" borderId="78" xfId="0" applyFont="1" applyBorder="1" applyAlignment="1">
      <alignment horizontal="justify" vertical="center"/>
    </xf>
    <xf numFmtId="0" fontId="0" fillId="0" borderId="79" xfId="0" applyBorder="1" applyAlignment="1">
      <alignment vertical="center"/>
    </xf>
    <xf numFmtId="49" fontId="21" fillId="0" borderId="77" xfId="0" applyNumberFormat="1" applyFont="1" applyBorder="1" applyAlignment="1">
      <alignment horizontal="left" vertical="center"/>
    </xf>
    <xf numFmtId="0" fontId="0" fillId="0" borderId="78" xfId="0" applyBorder="1" applyAlignment="1">
      <alignment vertical="center"/>
    </xf>
    <xf numFmtId="176" fontId="13" fillId="0" borderId="0" xfId="15" applyNumberFormat="1" applyFont="1" applyFill="1" applyBorder="1" applyAlignment="1"/>
    <xf numFmtId="167" fontId="0" fillId="0" borderId="0" xfId="0" applyNumberFormat="1" applyFont="1" applyFill="1" applyBorder="1" applyAlignment="1"/>
    <xf numFmtId="4" fontId="0" fillId="0" borderId="0" xfId="0" applyNumberFormat="1" applyFont="1" applyFill="1" applyBorder="1" applyAlignment="1"/>
    <xf numFmtId="0" fontId="37" fillId="8" borderId="44" xfId="0" applyNumberFormat="1" applyFont="1" applyFill="1" applyBorder="1" applyAlignment="1">
      <alignment horizontal="center"/>
    </xf>
    <xf numFmtId="167" fontId="37" fillId="8" borderId="44" xfId="0" applyNumberFormat="1" applyFont="1" applyFill="1" applyBorder="1" applyAlignment="1"/>
    <xf numFmtId="176" fontId="10" fillId="0" borderId="0" xfId="0" applyNumberFormat="1" applyFont="1" applyFill="1" applyBorder="1" applyAlignment="1">
      <alignment horizontal="right" vertical="top"/>
    </xf>
    <xf numFmtId="166" fontId="9" fillId="2" borderId="3" xfId="0" applyNumberFormat="1" applyFont="1" applyFill="1" applyBorder="1" applyAlignment="1">
      <alignment horizontal="right" vertical="top" wrapText="1"/>
    </xf>
    <xf numFmtId="168" fontId="9" fillId="2" borderId="3" xfId="0" applyNumberFormat="1" applyFont="1" applyFill="1" applyBorder="1" applyAlignment="1">
      <alignment horizontal="right" vertical="top" wrapText="1"/>
    </xf>
    <xf numFmtId="0" fontId="38" fillId="0" borderId="0" xfId="0" applyNumberFormat="1" applyFont="1" applyFill="1" applyBorder="1" applyAlignment="1">
      <alignment horizontal="left" vertical="center"/>
    </xf>
    <xf numFmtId="166" fontId="39" fillId="8" borderId="3" xfId="0" applyNumberFormat="1" applyFont="1" applyFill="1" applyBorder="1" applyAlignment="1">
      <alignment horizontal="right" vertical="top" wrapText="1"/>
    </xf>
    <xf numFmtId="170" fontId="39" fillId="8" borderId="3" xfId="0" applyNumberFormat="1" applyFont="1" applyFill="1" applyBorder="1" applyAlignment="1">
      <alignment horizontal="right" vertical="top" wrapText="1"/>
    </xf>
    <xf numFmtId="176" fontId="40" fillId="8" borderId="0" xfId="15" applyNumberFormat="1" applyFont="1" applyFill="1" applyBorder="1" applyAlignment="1"/>
    <xf numFmtId="0" fontId="34" fillId="7" borderId="65" xfId="0" applyFont="1" applyFill="1" applyBorder="1" applyAlignment="1">
      <alignment vertical="center"/>
    </xf>
    <xf numFmtId="179" fontId="34" fillId="7" borderId="80" xfId="0" applyNumberFormat="1" applyFont="1" applyFill="1" applyBorder="1" applyAlignment="1">
      <alignment horizontal="left" vertical="center"/>
    </xf>
    <xf numFmtId="0" fontId="24" fillId="0" borderId="0" xfId="5" applyFont="1"/>
    <xf numFmtId="0" fontId="24" fillId="0" borderId="0" xfId="7" applyFont="1"/>
    <xf numFmtId="0" fontId="25" fillId="0" borderId="81" xfId="7" applyFont="1" applyBorder="1" applyAlignment="1">
      <alignment horizontal="center" vertical="center"/>
    </xf>
    <xf numFmtId="0" fontId="25" fillId="0" borderId="82" xfId="7" applyFont="1" applyFill="1" applyBorder="1" applyAlignment="1">
      <alignment horizontal="center" vertical="center" wrapText="1"/>
    </xf>
    <xf numFmtId="0" fontId="25" fillId="0" borderId="83" xfId="0" applyFont="1" applyBorder="1" applyAlignment="1">
      <alignment horizontal="center"/>
    </xf>
    <xf numFmtId="0" fontId="24" fillId="0" borderId="0" xfId="7" applyFont="1" applyBorder="1"/>
    <xf numFmtId="0" fontId="24" fillId="0" borderId="77" xfId="7" applyFont="1" applyBorder="1" applyAlignment="1">
      <alignment horizontal="center" vertical="center" wrapText="1"/>
    </xf>
    <xf numFmtId="0" fontId="24" fillId="0" borderId="84" xfId="7" applyNumberFormat="1" applyFont="1" applyBorder="1" applyAlignment="1">
      <alignment horizontal="center" vertical="center" wrapText="1"/>
    </xf>
    <xf numFmtId="183" fontId="24" fillId="0" borderId="85" xfId="0" applyNumberFormat="1" applyFont="1" applyBorder="1" applyAlignment="1">
      <alignment horizontal="center"/>
    </xf>
    <xf numFmtId="0" fontId="24" fillId="0" borderId="0" xfId="7" applyFont="1" applyFill="1"/>
    <xf numFmtId="0" fontId="25" fillId="0" borderId="86" xfId="7" applyFont="1" applyBorder="1" applyAlignment="1">
      <alignment horizontal="center" vertical="center"/>
    </xf>
    <xf numFmtId="0" fontId="25" fillId="0" borderId="44" xfId="7" applyFont="1" applyBorder="1" applyAlignment="1">
      <alignment horizontal="center" vertical="center"/>
    </xf>
    <xf numFmtId="173" fontId="27" fillId="0" borderId="87" xfId="7" quotePrefix="1" applyNumberFormat="1" applyFont="1" applyBorder="1" applyAlignment="1">
      <alignment horizontal="center" vertical="center" wrapText="1"/>
    </xf>
    <xf numFmtId="173" fontId="27" fillId="0" borderId="88" xfId="7" quotePrefix="1" applyNumberFormat="1" applyFont="1" applyBorder="1" applyAlignment="1">
      <alignment horizontal="center" vertical="center" wrapText="1"/>
    </xf>
    <xf numFmtId="14" fontId="27" fillId="0" borderId="89" xfId="7" applyNumberFormat="1" applyFont="1" applyBorder="1" applyAlignment="1">
      <alignment horizontal="center" vertical="center"/>
    </xf>
    <xf numFmtId="0" fontId="41" fillId="0" borderId="90" xfId="7" applyFont="1" applyBorder="1" applyAlignment="1">
      <alignment horizontal="center" vertical="center"/>
    </xf>
    <xf numFmtId="14" fontId="41" fillId="0" borderId="91" xfId="7" applyNumberFormat="1" applyFont="1" applyBorder="1" applyAlignment="1">
      <alignment vertical="center"/>
    </xf>
    <xf numFmtId="0" fontId="21" fillId="0" borderId="0" xfId="9" applyFont="1" applyAlignment="1"/>
    <xf numFmtId="0" fontId="21" fillId="0" borderId="0" xfId="10" applyFont="1" applyBorder="1" applyAlignment="1"/>
    <xf numFmtId="0" fontId="24" fillId="0" borderId="0" xfId="7" applyFont="1" applyAlignment="1">
      <alignment horizontal="center"/>
    </xf>
    <xf numFmtId="0" fontId="27" fillId="0" borderId="0" xfId="5" applyFont="1"/>
    <xf numFmtId="14" fontId="27" fillId="7" borderId="92" xfId="7" applyNumberFormat="1" applyFont="1" applyFill="1" applyBorder="1" applyAlignment="1">
      <alignment horizontal="center" vertical="center" wrapText="1"/>
    </xf>
    <xf numFmtId="14" fontId="27" fillId="7" borderId="93" xfId="7" applyNumberFormat="1" applyFont="1" applyFill="1" applyBorder="1" applyAlignment="1">
      <alignment horizontal="center" vertical="center" wrapText="1"/>
    </xf>
    <xf numFmtId="0" fontId="34" fillId="7" borderId="0" xfId="0" applyFont="1" applyFill="1" applyBorder="1" applyAlignment="1">
      <alignment vertical="center"/>
    </xf>
    <xf numFmtId="0" fontId="0" fillId="0" borderId="0" xfId="0" applyBorder="1"/>
    <xf numFmtId="0" fontId="24" fillId="0" borderId="62" xfId="5" applyFont="1" applyBorder="1" applyAlignment="1">
      <alignment horizontal="center" vertical="center"/>
    </xf>
    <xf numFmtId="0" fontId="24" fillId="0" borderId="20" xfId="5" applyFont="1" applyBorder="1" applyAlignment="1">
      <alignment horizontal="center" vertical="center"/>
    </xf>
    <xf numFmtId="0" fontId="24" fillId="0" borderId="63" xfId="5" applyFont="1" applyBorder="1" applyAlignment="1">
      <alignment horizontal="center" vertical="center"/>
    </xf>
    <xf numFmtId="0" fontId="24" fillId="0" borderId="64" xfId="5" applyFont="1" applyBorder="1" applyAlignment="1">
      <alignment horizontal="center" vertical="center"/>
    </xf>
    <xf numFmtId="0" fontId="24" fillId="0" borderId="0" xfId="5" applyFont="1" applyBorder="1" applyAlignment="1">
      <alignment horizontal="center" vertical="center"/>
    </xf>
    <xf numFmtId="0" fontId="24" fillId="0" borderId="65" xfId="5" applyFont="1" applyBorder="1" applyAlignment="1">
      <alignment horizontal="center" vertical="center"/>
    </xf>
    <xf numFmtId="0" fontId="24" fillId="0" borderId="77" xfId="5" applyFont="1" applyBorder="1" applyAlignment="1">
      <alignment horizontal="center" vertical="center"/>
    </xf>
    <xf numFmtId="0" fontId="24" fillId="0" borderId="78" xfId="5" applyFont="1" applyBorder="1" applyAlignment="1">
      <alignment horizontal="center" vertical="center"/>
    </xf>
    <xf numFmtId="0" fontId="24" fillId="0" borderId="79" xfId="5" applyFont="1" applyBorder="1" applyAlignment="1">
      <alignment horizontal="center" vertical="center"/>
    </xf>
    <xf numFmtId="0" fontId="25" fillId="0" borderId="62" xfId="7" applyFont="1" applyBorder="1" applyAlignment="1">
      <alignment horizontal="left" vertical="top"/>
    </xf>
    <xf numFmtId="0" fontId="25" fillId="0" borderId="20" xfId="7" applyFont="1" applyBorder="1" applyAlignment="1">
      <alignment horizontal="left" vertical="top"/>
    </xf>
    <xf numFmtId="0" fontId="25" fillId="0" borderId="63" xfId="7" applyFont="1" applyBorder="1" applyAlignment="1">
      <alignment horizontal="left" vertical="top"/>
    </xf>
    <xf numFmtId="0" fontId="26" fillId="0" borderId="77" xfId="7" applyFont="1" applyBorder="1" applyAlignment="1" applyProtection="1">
      <alignment horizontal="justify" vertical="center" wrapText="1"/>
      <protection locked="0"/>
    </xf>
    <xf numFmtId="0" fontId="26" fillId="0" borderId="78" xfId="7" applyFont="1" applyBorder="1" applyAlignment="1" applyProtection="1">
      <alignment horizontal="justify" vertical="center" wrapText="1"/>
      <protection locked="0"/>
    </xf>
    <xf numFmtId="0" fontId="26" fillId="0" borderId="79" xfId="7" applyFont="1" applyBorder="1" applyAlignment="1" applyProtection="1">
      <alignment horizontal="justify" vertical="center" wrapText="1"/>
      <protection locked="0"/>
    </xf>
    <xf numFmtId="0" fontId="25" fillId="0" borderId="82" xfId="7" applyFont="1" applyFill="1" applyBorder="1" applyAlignment="1">
      <alignment horizontal="center" vertical="center" wrapText="1"/>
    </xf>
    <xf numFmtId="0" fontId="25" fillId="0" borderId="110" xfId="7" applyFont="1" applyFill="1" applyBorder="1" applyAlignment="1">
      <alignment horizontal="center" vertical="center" wrapText="1"/>
    </xf>
    <xf numFmtId="0" fontId="25" fillId="0" borderId="111" xfId="7" applyFont="1" applyFill="1" applyBorder="1" applyAlignment="1">
      <alignment horizontal="center" vertical="center" wrapText="1"/>
    </xf>
    <xf numFmtId="0" fontId="24" fillId="0" borderId="84" xfId="7" applyFont="1" applyBorder="1" applyAlignment="1">
      <alignment horizontal="center" vertical="center" wrapText="1"/>
    </xf>
    <xf numFmtId="0" fontId="24" fillId="0" borderId="125" xfId="7" applyFont="1" applyBorder="1" applyAlignment="1">
      <alignment horizontal="center" vertical="center" wrapText="1"/>
    </xf>
    <xf numFmtId="184" fontId="24" fillId="0" borderId="84" xfId="7" applyNumberFormat="1" applyFont="1" applyBorder="1" applyAlignment="1">
      <alignment horizontal="center" vertical="center" wrapText="1"/>
    </xf>
    <xf numFmtId="184" fontId="24" fillId="0" borderId="126" xfId="7" applyNumberFormat="1" applyFont="1" applyBorder="1" applyAlignment="1">
      <alignment horizontal="center" vertical="center" wrapText="1"/>
    </xf>
    <xf numFmtId="184" fontId="24" fillId="0" borderId="127" xfId="7" applyNumberFormat="1" applyFont="1" applyBorder="1" applyAlignment="1">
      <alignment horizontal="center" vertical="center" wrapText="1"/>
    </xf>
    <xf numFmtId="0" fontId="25" fillId="0" borderId="109" xfId="7" applyFont="1" applyBorder="1" applyAlignment="1">
      <alignment horizontal="center" vertical="center"/>
    </xf>
    <xf numFmtId="0" fontId="25" fillId="0" borderId="110" xfId="7" applyFont="1" applyBorder="1" applyAlignment="1">
      <alignment horizontal="center" vertical="center"/>
    </xf>
    <xf numFmtId="0" fontId="25" fillId="0" borderId="128" xfId="7" applyFont="1" applyBorder="1" applyAlignment="1">
      <alignment horizontal="center" vertical="center"/>
    </xf>
    <xf numFmtId="0" fontId="25" fillId="0" borderId="82" xfId="7" applyFont="1" applyBorder="1" applyAlignment="1">
      <alignment horizontal="center" vertical="center" wrapText="1"/>
    </xf>
    <xf numFmtId="0" fontId="25" fillId="0" borderId="110" xfId="7" applyFont="1" applyBorder="1" applyAlignment="1">
      <alignment horizontal="center" vertical="center" wrapText="1"/>
    </xf>
    <xf numFmtId="0" fontId="25" fillId="0" borderId="111" xfId="7" applyFont="1" applyBorder="1" applyAlignment="1">
      <alignment horizontal="center" vertical="center" wrapText="1"/>
    </xf>
    <xf numFmtId="0" fontId="27" fillId="0" borderId="122" xfId="7" applyFont="1" applyBorder="1" applyAlignment="1">
      <alignment horizontal="left" vertical="center" wrapText="1"/>
    </xf>
    <xf numFmtId="0" fontId="27" fillId="0" borderId="115" xfId="7" applyFont="1" applyBorder="1" applyAlignment="1">
      <alignment horizontal="left" vertical="center" wrapText="1"/>
    </xf>
    <xf numFmtId="0" fontId="27" fillId="0" borderId="123" xfId="7" applyFont="1" applyBorder="1" applyAlignment="1">
      <alignment horizontal="left" vertical="center" wrapText="1"/>
    </xf>
    <xf numFmtId="0" fontId="27" fillId="0" borderId="47" xfId="7" applyFont="1" applyBorder="1" applyAlignment="1">
      <alignment horizontal="left" vertical="center"/>
    </xf>
    <xf numFmtId="0" fontId="27" fillId="0" borderId="0" xfId="7" applyFont="1" applyBorder="1" applyAlignment="1">
      <alignment horizontal="left" vertical="center"/>
    </xf>
    <xf numFmtId="0" fontId="27" fillId="0" borderId="65" xfId="7" applyFont="1" applyBorder="1" applyAlignment="1">
      <alignment horizontal="left" vertical="center"/>
    </xf>
    <xf numFmtId="0" fontId="27" fillId="0" borderId="120" xfId="7" applyFont="1" applyBorder="1" applyAlignment="1">
      <alignment horizontal="left" vertical="center" wrapText="1"/>
    </xf>
    <xf numFmtId="0" fontId="27" fillId="0" borderId="101" xfId="7" applyFont="1" applyBorder="1" applyAlignment="1">
      <alignment horizontal="left" vertical="center"/>
    </xf>
    <xf numFmtId="0" fontId="27" fillId="0" borderId="121" xfId="7" applyFont="1" applyBorder="1" applyAlignment="1">
      <alignment horizontal="left" vertical="center"/>
    </xf>
    <xf numFmtId="0" fontId="27" fillId="0" borderId="124" xfId="7" applyFont="1" applyBorder="1" applyAlignment="1">
      <alignment horizontal="left" vertical="center"/>
    </xf>
    <xf numFmtId="0" fontId="27" fillId="0" borderId="102" xfId="7" applyFont="1" applyBorder="1" applyAlignment="1">
      <alignment horizontal="left" vertical="center"/>
    </xf>
    <xf numFmtId="0" fontId="27" fillId="0" borderId="97" xfId="7" applyFont="1" applyBorder="1" applyAlignment="1">
      <alignment horizontal="left" vertical="center"/>
    </xf>
    <xf numFmtId="0" fontId="27" fillId="0" borderId="98" xfId="7" applyFont="1" applyBorder="1" applyAlignment="1">
      <alignment horizontal="left" vertical="center"/>
    </xf>
    <xf numFmtId="0" fontId="27" fillId="0" borderId="99" xfId="7" applyFont="1" applyBorder="1" applyAlignment="1">
      <alignment horizontal="left" vertical="center"/>
    </xf>
    <xf numFmtId="0" fontId="27" fillId="0" borderId="108" xfId="7" applyFont="1" applyBorder="1" applyAlignment="1">
      <alignment horizontal="left" vertical="center"/>
    </xf>
    <xf numFmtId="0" fontId="27" fillId="0" borderId="78" xfId="7" applyFont="1" applyBorder="1" applyAlignment="1">
      <alignment horizontal="left" vertical="center"/>
    </xf>
    <xf numFmtId="0" fontId="27" fillId="0" borderId="79" xfId="7" applyFont="1" applyBorder="1" applyAlignment="1">
      <alignment horizontal="left" vertical="center"/>
    </xf>
    <xf numFmtId="0" fontId="25" fillId="0" borderId="109" xfId="7" applyFont="1" applyBorder="1" applyAlignment="1">
      <alignment horizontal="left" vertical="center"/>
    </xf>
    <xf numFmtId="0" fontId="25" fillId="0" borderId="110" xfId="7" applyFont="1" applyBorder="1" applyAlignment="1">
      <alignment horizontal="left" vertical="center"/>
    </xf>
    <xf numFmtId="0" fontId="25" fillId="0" borderId="111" xfId="7" applyFont="1" applyBorder="1" applyAlignment="1">
      <alignment horizontal="left" vertical="center"/>
    </xf>
    <xf numFmtId="0" fontId="25" fillId="0" borderId="49" xfId="7" applyFont="1" applyBorder="1" applyAlignment="1">
      <alignment horizontal="center" vertical="center"/>
    </xf>
    <xf numFmtId="0" fontId="25" fillId="0" borderId="50" xfId="7" applyFont="1" applyBorder="1" applyAlignment="1">
      <alignment horizontal="center" vertical="center"/>
    </xf>
    <xf numFmtId="0" fontId="25" fillId="0" borderId="80" xfId="7" applyFont="1" applyBorder="1" applyAlignment="1">
      <alignment horizontal="center" vertical="center"/>
    </xf>
    <xf numFmtId="0" fontId="27" fillId="0" borderId="105" xfId="7" applyFont="1" applyBorder="1" applyAlignment="1">
      <alignment horizontal="center" vertical="center" shrinkToFit="1"/>
    </xf>
    <xf numFmtId="0" fontId="27" fillId="0" borderId="112" xfId="7" applyFont="1" applyBorder="1" applyAlignment="1">
      <alignment horizontal="center" vertical="center" shrinkToFit="1"/>
    </xf>
    <xf numFmtId="0" fontId="27" fillId="0" borderId="113" xfId="7" applyFont="1" applyBorder="1" applyAlignment="1">
      <alignment horizontal="center" vertical="center" shrinkToFit="1"/>
    </xf>
    <xf numFmtId="0" fontId="27" fillId="0" borderId="114" xfId="5" applyFont="1" applyBorder="1" applyAlignment="1">
      <alignment horizontal="left" vertical="center" wrapText="1"/>
    </xf>
    <xf numFmtId="0" fontId="27" fillId="0" borderId="115" xfId="5" applyFont="1" applyBorder="1" applyAlignment="1">
      <alignment horizontal="left" vertical="center" wrapText="1"/>
    </xf>
    <xf numFmtId="0" fontId="27" fillId="0" borderId="116" xfId="5" applyFont="1" applyBorder="1" applyAlignment="1">
      <alignment horizontal="left" vertical="center" wrapText="1"/>
    </xf>
    <xf numFmtId="0" fontId="27" fillId="0" borderId="117" xfId="7" applyFont="1" applyBorder="1" applyAlignment="1">
      <alignment horizontal="center" vertical="center" shrinkToFit="1"/>
    </xf>
    <xf numFmtId="0" fontId="27" fillId="0" borderId="118" xfId="7" applyFont="1" applyBorder="1" applyAlignment="1">
      <alignment horizontal="center" vertical="center" shrinkToFit="1"/>
    </xf>
    <xf numFmtId="0" fontId="27" fillId="0" borderId="119" xfId="7" applyFont="1" applyBorder="1" applyAlignment="1">
      <alignment horizontal="center" vertical="center" shrinkToFit="1"/>
    </xf>
    <xf numFmtId="0" fontId="27" fillId="0" borderId="97" xfId="7" applyFont="1" applyBorder="1" applyAlignment="1">
      <alignment horizontal="left" vertical="center" wrapText="1"/>
    </xf>
    <xf numFmtId="0" fontId="27" fillId="0" borderId="98" xfId="7" applyFont="1" applyBorder="1" applyAlignment="1">
      <alignment horizontal="left" vertical="center" wrapText="1"/>
    </xf>
    <xf numFmtId="0" fontId="27" fillId="0" borderId="99" xfId="7" applyFont="1" applyBorder="1" applyAlignment="1">
      <alignment horizontal="left" vertical="center" wrapText="1"/>
    </xf>
    <xf numFmtId="0" fontId="27" fillId="0" borderId="97" xfId="7" applyFont="1" applyBorder="1" applyAlignment="1">
      <alignment horizontal="justify" vertical="center" shrinkToFit="1"/>
    </xf>
    <xf numFmtId="0" fontId="27" fillId="0" borderId="98" xfId="7" applyFont="1" applyBorder="1" applyAlignment="1">
      <alignment horizontal="justify" vertical="center" shrinkToFit="1"/>
    </xf>
    <xf numFmtId="0" fontId="27" fillId="0" borderId="106" xfId="7" applyFont="1" applyBorder="1" applyAlignment="1">
      <alignment horizontal="justify" vertical="center" shrinkToFit="1"/>
    </xf>
    <xf numFmtId="0" fontId="41" fillId="0" borderId="94" xfId="7" applyFont="1" applyBorder="1" applyAlignment="1">
      <alignment horizontal="center" vertical="center"/>
    </xf>
    <xf numFmtId="0" fontId="41" fillId="0" borderId="95" xfId="7" applyFont="1" applyBorder="1" applyAlignment="1">
      <alignment horizontal="center" vertical="center"/>
    </xf>
    <xf numFmtId="0" fontId="41" fillId="0" borderId="107" xfId="7" applyFont="1" applyBorder="1" applyAlignment="1">
      <alignment horizontal="center" vertical="center"/>
    </xf>
    <xf numFmtId="0" fontId="41" fillId="0" borderId="108" xfId="7" applyFont="1" applyBorder="1" applyAlignment="1">
      <alignment horizontal="center" vertical="center"/>
    </xf>
    <xf numFmtId="0" fontId="41" fillId="0" borderId="78" xfId="7" applyFont="1" applyBorder="1" applyAlignment="1">
      <alignment horizontal="center" vertical="center"/>
    </xf>
    <xf numFmtId="0" fontId="41" fillId="0" borderId="79" xfId="7" applyFont="1" applyBorder="1" applyAlignment="1">
      <alignment horizontal="center" vertical="center"/>
    </xf>
    <xf numFmtId="0" fontId="25" fillId="0" borderId="62" xfId="7" applyFont="1" applyBorder="1" applyAlignment="1">
      <alignment horizontal="left" vertical="center"/>
    </xf>
    <xf numFmtId="0" fontId="25" fillId="0" borderId="20" xfId="7" applyFont="1" applyBorder="1" applyAlignment="1">
      <alignment horizontal="left" vertical="center"/>
    </xf>
    <xf numFmtId="0" fontId="25" fillId="0" borderId="63" xfId="7" applyFont="1" applyBorder="1" applyAlignment="1">
      <alignment horizontal="left" vertical="center"/>
    </xf>
    <xf numFmtId="0" fontId="27" fillId="0" borderId="64" xfId="7" applyFont="1" applyBorder="1" applyAlignment="1">
      <alignment horizontal="left" vertical="top" wrapText="1"/>
    </xf>
    <xf numFmtId="0" fontId="27" fillId="0" borderId="0" xfId="7" applyFont="1" applyBorder="1" applyAlignment="1">
      <alignment horizontal="left" vertical="top" wrapText="1"/>
    </xf>
    <xf numFmtId="0" fontId="27" fillId="0" borderId="65" xfId="7" applyFont="1" applyBorder="1" applyAlignment="1">
      <alignment horizontal="left" vertical="top" wrapText="1"/>
    </xf>
    <xf numFmtId="0" fontId="27" fillId="0" borderId="77" xfId="7" applyFont="1" applyBorder="1" applyAlignment="1">
      <alignment horizontal="left" vertical="top" wrapText="1"/>
    </xf>
    <xf numFmtId="0" fontId="27" fillId="0" borderId="78" xfId="7" applyFont="1" applyBorder="1" applyAlignment="1">
      <alignment horizontal="left" vertical="top" wrapText="1"/>
    </xf>
    <xf numFmtId="0" fontId="27" fillId="0" borderId="79" xfId="7" applyFont="1" applyBorder="1" applyAlignment="1">
      <alignment horizontal="left" vertical="top" wrapText="1"/>
    </xf>
    <xf numFmtId="0" fontId="25" fillId="0" borderId="103" xfId="7" applyFont="1" applyBorder="1" applyAlignment="1">
      <alignment horizontal="center" vertical="center"/>
    </xf>
    <xf numFmtId="0" fontId="25" fillId="0" borderId="20" xfId="7" applyFont="1" applyBorder="1" applyAlignment="1">
      <alignment horizontal="center" vertical="center"/>
    </xf>
    <xf numFmtId="0" fontId="25" fillId="0" borderId="63" xfId="7" applyFont="1" applyBorder="1" applyAlignment="1">
      <alignment horizontal="center" vertical="center"/>
    </xf>
    <xf numFmtId="0" fontId="24" fillId="0" borderId="104" xfId="8" applyFont="1" applyFill="1" applyBorder="1" applyAlignment="1">
      <alignment horizontal="left" vertical="center"/>
    </xf>
    <xf numFmtId="0" fontId="24" fillId="0" borderId="92" xfId="8" applyFont="1" applyFill="1" applyBorder="1" applyAlignment="1">
      <alignment horizontal="left" vertical="center"/>
    </xf>
    <xf numFmtId="0" fontId="24" fillId="0" borderId="105" xfId="8" applyFont="1" applyFill="1" applyBorder="1" applyAlignment="1">
      <alignment horizontal="left" vertical="center"/>
    </xf>
    <xf numFmtId="0" fontId="24" fillId="0" borderId="160" xfId="5" applyFont="1" applyBorder="1" applyAlignment="1">
      <alignment horizontal="center" vertical="center"/>
    </xf>
    <xf numFmtId="0" fontId="24" fillId="0" borderId="161" xfId="5" applyFont="1" applyBorder="1" applyAlignment="1">
      <alignment horizontal="center" vertical="center"/>
    </xf>
    <xf numFmtId="0" fontId="25" fillId="0" borderId="161" xfId="5" applyFont="1" applyBorder="1" applyAlignment="1">
      <alignment horizontal="center" vertical="center"/>
    </xf>
    <xf numFmtId="0" fontId="25" fillId="0" borderId="162" xfId="5" applyFont="1" applyBorder="1" applyAlignment="1">
      <alignment horizontal="center" vertical="center"/>
    </xf>
    <xf numFmtId="0" fontId="24" fillId="0" borderId="100" xfId="7" applyFont="1" applyBorder="1" applyAlignment="1">
      <alignment horizontal="left" vertical="center"/>
    </xf>
    <xf numFmtId="0" fontId="24" fillId="0" borderId="98" xfId="7" applyFont="1" applyBorder="1" applyAlignment="1">
      <alignment horizontal="left" vertical="center"/>
    </xf>
    <xf numFmtId="0" fontId="24" fillId="0" borderId="97" xfId="5" applyFont="1" applyBorder="1" applyAlignment="1">
      <alignment horizontal="center" vertical="center"/>
    </xf>
    <xf numFmtId="0" fontId="24" fillId="0" borderId="98" xfId="5" applyFont="1" applyBorder="1" applyAlignment="1">
      <alignment horizontal="center" vertical="center"/>
    </xf>
    <xf numFmtId="0" fontId="28" fillId="0" borderId="98" xfId="5" applyFont="1" applyBorder="1" applyAlignment="1">
      <alignment horizontal="center" vertical="center"/>
    </xf>
    <xf numFmtId="0" fontId="28" fillId="0" borderId="99" xfId="5" applyFont="1" applyBorder="1" applyAlignment="1">
      <alignment horizontal="center" vertical="center"/>
    </xf>
    <xf numFmtId="0" fontId="24" fillId="0" borderId="64" xfId="7" applyFont="1" applyBorder="1" applyAlignment="1">
      <alignment horizontal="left" vertical="center"/>
    </xf>
    <xf numFmtId="0" fontId="24" fillId="0" borderId="0" xfId="7" applyFont="1" applyBorder="1" applyAlignment="1">
      <alignment horizontal="left" vertical="center"/>
    </xf>
    <xf numFmtId="0" fontId="24" fillId="0" borderId="47" xfId="5" applyFont="1" applyBorder="1" applyAlignment="1">
      <alignment horizontal="center" vertical="center"/>
    </xf>
    <xf numFmtId="0" fontId="28" fillId="0" borderId="101" xfId="5" applyFont="1" applyBorder="1" applyAlignment="1">
      <alignment horizontal="center" vertical="center"/>
    </xf>
    <xf numFmtId="0" fontId="28" fillId="0" borderId="102" xfId="5" applyFont="1" applyBorder="1" applyAlignment="1">
      <alignment horizontal="center" vertical="center"/>
    </xf>
    <xf numFmtId="0" fontId="24" fillId="0" borderId="99" xfId="5" applyFont="1" applyBorder="1" applyAlignment="1">
      <alignment horizontal="center" vertical="center"/>
    </xf>
    <xf numFmtId="0" fontId="27" fillId="0" borderId="77" xfId="7" applyFont="1" applyBorder="1" applyAlignment="1">
      <alignment horizontal="left" vertical="center"/>
    </xf>
    <xf numFmtId="0" fontId="24" fillId="0" borderId="94" xfId="5" applyFont="1" applyBorder="1" applyAlignment="1">
      <alignment horizontal="center" vertical="center"/>
    </xf>
    <xf numFmtId="0" fontId="24" fillId="0" borderId="95" xfId="5" applyFont="1" applyBorder="1" applyAlignment="1">
      <alignment horizontal="center" vertical="center"/>
    </xf>
    <xf numFmtId="0" fontId="24" fillId="0" borderId="96" xfId="5" applyFont="1" applyBorder="1" applyAlignment="1">
      <alignment horizontal="center" vertical="center"/>
    </xf>
    <xf numFmtId="0" fontId="25" fillId="0" borderId="62" xfId="10" applyFont="1" applyBorder="1" applyAlignment="1">
      <alignment horizontal="left" vertical="center"/>
    </xf>
    <xf numFmtId="0" fontId="25" fillId="0" borderId="20" xfId="10" applyFont="1" applyBorder="1" applyAlignment="1">
      <alignment horizontal="left" vertical="center"/>
    </xf>
    <xf numFmtId="0" fontId="25" fillId="0" borderId="63" xfId="10" applyFont="1" applyBorder="1" applyAlignment="1">
      <alignment horizontal="left" vertical="center"/>
    </xf>
    <xf numFmtId="0" fontId="28" fillId="0" borderId="64" xfId="10" applyFont="1" applyBorder="1" applyAlignment="1">
      <alignment horizontal="center" vertical="center"/>
    </xf>
    <xf numFmtId="0" fontId="28" fillId="0" borderId="0" xfId="10" applyFont="1" applyBorder="1" applyAlignment="1">
      <alignment horizontal="center" vertical="center"/>
    </xf>
    <xf numFmtId="0" fontId="28" fillId="0" borderId="65" xfId="10" applyFont="1" applyBorder="1" applyAlignment="1">
      <alignment horizontal="center" vertical="center"/>
    </xf>
    <xf numFmtId="0" fontId="24" fillId="0" borderId="64" xfId="9" applyFont="1" applyBorder="1" applyAlignment="1">
      <alignment horizontal="center" vertical="center"/>
    </xf>
    <xf numFmtId="0" fontId="24" fillId="0" borderId="0" xfId="9" applyFont="1" applyBorder="1" applyAlignment="1">
      <alignment horizontal="center" vertical="center"/>
    </xf>
    <xf numFmtId="0" fontId="24" fillId="0" borderId="65" xfId="9" applyFont="1" applyBorder="1" applyAlignment="1">
      <alignment horizontal="center" vertical="center"/>
    </xf>
    <xf numFmtId="0" fontId="24" fillId="0" borderId="77" xfId="10" applyFont="1" applyBorder="1" applyAlignment="1">
      <alignment horizontal="center" vertical="center"/>
    </xf>
    <xf numFmtId="0" fontId="24" fillId="0" borderId="78" xfId="10" applyFont="1" applyBorder="1" applyAlignment="1">
      <alignment horizontal="center" vertical="center"/>
    </xf>
    <xf numFmtId="0" fontId="24" fillId="0" borderId="79" xfId="10" applyFont="1" applyBorder="1" applyAlignment="1">
      <alignment horizontal="center" vertical="center"/>
    </xf>
    <xf numFmtId="0" fontId="25" fillId="0" borderId="62" xfId="9" applyFont="1" applyBorder="1" applyAlignment="1">
      <alignment horizontal="left" vertical="center"/>
    </xf>
    <xf numFmtId="0" fontId="25" fillId="0" borderId="20" xfId="9" applyFont="1" applyBorder="1" applyAlignment="1">
      <alignment horizontal="left" vertical="center"/>
    </xf>
    <xf numFmtId="0" fontId="25" fillId="0" borderId="63" xfId="9" applyFont="1" applyBorder="1" applyAlignment="1">
      <alignment horizontal="left" vertical="center"/>
    </xf>
    <xf numFmtId="0" fontId="42" fillId="0" borderId="64" xfId="9" applyFont="1" applyBorder="1" applyAlignment="1">
      <alignment horizontal="center" vertical="center"/>
    </xf>
    <xf numFmtId="0" fontId="42" fillId="0" borderId="0" xfId="9" applyFont="1" applyBorder="1" applyAlignment="1">
      <alignment horizontal="center" vertical="center"/>
    </xf>
    <xf numFmtId="0" fontId="42" fillId="0" borderId="65" xfId="9" applyFont="1" applyBorder="1" applyAlignment="1">
      <alignment horizontal="center" vertical="center"/>
    </xf>
    <xf numFmtId="0" fontId="9" fillId="2" borderId="0" xfId="0" applyNumberFormat="1" applyFont="1" applyFill="1" applyBorder="1" applyAlignment="1">
      <alignment horizontal="left" vertical="top" wrapText="1"/>
    </xf>
    <xf numFmtId="0" fontId="9" fillId="2" borderId="0" xfId="0" applyNumberFormat="1" applyFont="1" applyFill="1" applyBorder="1" applyAlignment="1">
      <alignment horizontal="right" vertical="top" wrapText="1"/>
    </xf>
    <xf numFmtId="0" fontId="9" fillId="2" borderId="2" xfId="0" applyNumberFormat="1" applyFont="1" applyFill="1" applyBorder="1" applyAlignment="1">
      <alignment horizontal="left" vertical="top" wrapText="1"/>
    </xf>
    <xf numFmtId="0" fontId="9" fillId="2" borderId="2" xfId="0" applyNumberFormat="1" applyFont="1" applyFill="1" applyBorder="1" applyAlignment="1">
      <alignment horizontal="right" vertical="top" wrapText="1"/>
    </xf>
    <xf numFmtId="0" fontId="2" fillId="2" borderId="0" xfId="0" applyNumberFormat="1" applyFont="1" applyFill="1" applyBorder="1" applyAlignment="1">
      <alignment horizontal="left" vertical="top" wrapText="1"/>
    </xf>
    <xf numFmtId="0" fontId="8" fillId="4" borderId="3" xfId="0" applyNumberFormat="1" applyFont="1" applyFill="1" applyBorder="1" applyAlignment="1">
      <alignment horizontal="center" vertical="top" wrapText="1"/>
    </xf>
    <xf numFmtId="0" fontId="8" fillId="4" borderId="3" xfId="0" applyNumberFormat="1" applyFont="1" applyFill="1" applyBorder="1" applyAlignment="1">
      <alignment horizontal="left" vertical="top" wrapText="1"/>
    </xf>
    <xf numFmtId="0" fontId="9" fillId="2" borderId="3" xfId="0" applyNumberFormat="1" applyFont="1" applyFill="1" applyBorder="1" applyAlignment="1">
      <alignment horizontal="center" vertical="top" wrapText="1"/>
    </xf>
    <xf numFmtId="0" fontId="9" fillId="2" borderId="3" xfId="0" applyNumberFormat="1" applyFont="1" applyFill="1" applyBorder="1" applyAlignment="1">
      <alignment horizontal="left" vertical="top" wrapText="1"/>
    </xf>
    <xf numFmtId="4" fontId="9" fillId="2" borderId="3" xfId="0" applyNumberFormat="1" applyFont="1" applyFill="1" applyBorder="1" applyAlignment="1">
      <alignment horizontal="right" vertical="top" wrapText="1"/>
    </xf>
    <xf numFmtId="0" fontId="9" fillId="2" borderId="3" xfId="0" applyNumberFormat="1" applyFont="1" applyFill="1" applyBorder="1" applyAlignment="1">
      <alignment horizontal="right" vertical="top" wrapText="1"/>
    </xf>
    <xf numFmtId="167" fontId="9" fillId="2" borderId="3" xfId="0" applyNumberFormat="1" applyFont="1" applyFill="1" applyBorder="1" applyAlignment="1">
      <alignment horizontal="right" vertical="top" wrapText="1"/>
    </xf>
    <xf numFmtId="2" fontId="9" fillId="2" borderId="3" xfId="0" applyNumberFormat="1" applyFont="1" applyFill="1" applyBorder="1" applyAlignment="1">
      <alignment horizontal="right" vertical="top" wrapText="1"/>
    </xf>
    <xf numFmtId="171" fontId="9" fillId="2" borderId="3" xfId="0" applyNumberFormat="1" applyFont="1" applyFill="1" applyBorder="1" applyAlignment="1">
      <alignment horizontal="right" vertical="top" wrapText="1"/>
    </xf>
    <xf numFmtId="4" fontId="8" fillId="4" borderId="3" xfId="0" applyNumberFormat="1" applyFont="1" applyFill="1" applyBorder="1" applyAlignment="1">
      <alignment horizontal="right" vertical="top" wrapText="1"/>
    </xf>
    <xf numFmtId="0" fontId="9" fillId="2" borderId="4" xfId="0" applyNumberFormat="1" applyFont="1" applyFill="1" applyBorder="1" applyAlignment="1">
      <alignment horizontal="center" vertical="top" wrapText="1"/>
    </xf>
    <xf numFmtId="0" fontId="9" fillId="2" borderId="5" xfId="0" applyNumberFormat="1" applyFont="1" applyFill="1" applyBorder="1" applyAlignment="1">
      <alignment horizontal="center" vertical="top" wrapText="1"/>
    </xf>
    <xf numFmtId="0" fontId="8" fillId="4" borderId="4" xfId="0" applyNumberFormat="1" applyFont="1" applyFill="1" applyBorder="1" applyAlignment="1">
      <alignment horizontal="left" vertical="top" wrapText="1"/>
    </xf>
    <xf numFmtId="0" fontId="8" fillId="4" borderId="5" xfId="0" applyNumberFormat="1" applyFont="1" applyFill="1" applyBorder="1" applyAlignment="1">
      <alignment horizontal="left" vertical="top" wrapText="1"/>
    </xf>
    <xf numFmtId="0" fontId="8" fillId="4" borderId="6" xfId="0" applyNumberFormat="1" applyFont="1" applyFill="1" applyBorder="1" applyAlignment="1">
      <alignment horizontal="left" vertical="top" wrapText="1"/>
    </xf>
    <xf numFmtId="0" fontId="8" fillId="4" borderId="4" xfId="0" applyNumberFormat="1" applyFont="1" applyFill="1" applyBorder="1" applyAlignment="1">
      <alignment horizontal="center" vertical="top" wrapText="1"/>
    </xf>
    <xf numFmtId="0" fontId="8" fillId="4" borderId="5" xfId="0" applyNumberFormat="1" applyFont="1" applyFill="1" applyBorder="1" applyAlignment="1">
      <alignment horizontal="center" vertical="top" wrapText="1"/>
    </xf>
    <xf numFmtId="4" fontId="8" fillId="4" borderId="4" xfId="0" applyNumberFormat="1" applyFont="1" applyFill="1" applyBorder="1" applyAlignment="1">
      <alignment horizontal="right" vertical="top" wrapText="1"/>
    </xf>
    <xf numFmtId="4" fontId="8" fillId="4" borderId="6" xfId="0" applyNumberFormat="1" applyFont="1" applyFill="1" applyBorder="1" applyAlignment="1">
      <alignment horizontal="right" vertical="top" wrapText="1"/>
    </xf>
    <xf numFmtId="4" fontId="8" fillId="4" borderId="5" xfId="0" applyNumberFormat="1" applyFont="1" applyFill="1" applyBorder="1" applyAlignment="1">
      <alignment horizontal="right" vertical="top" wrapText="1"/>
    </xf>
    <xf numFmtId="0" fontId="9" fillId="4" borderId="4" xfId="0" applyNumberFormat="1" applyFont="1" applyFill="1" applyBorder="1" applyAlignment="1">
      <alignment horizontal="left" vertical="top" wrapText="1"/>
    </xf>
    <xf numFmtId="0" fontId="9" fillId="4" borderId="5" xfId="0" applyNumberFormat="1" applyFont="1" applyFill="1" applyBorder="1" applyAlignment="1">
      <alignment horizontal="left" vertical="top" wrapText="1"/>
    </xf>
    <xf numFmtId="0" fontId="9" fillId="4" borderId="3" xfId="0" applyNumberFormat="1" applyFont="1" applyFill="1" applyBorder="1" applyAlignment="1">
      <alignment horizontal="left" vertical="top" wrapText="1"/>
    </xf>
    <xf numFmtId="0" fontId="9" fillId="2" borderId="3" xfId="15" applyNumberFormat="1" applyFont="1" applyFill="1" applyBorder="1" applyAlignment="1">
      <alignment horizontal="center" vertical="top" wrapText="1"/>
    </xf>
    <xf numFmtId="0" fontId="9" fillId="2" borderId="3" xfId="15" applyNumberFormat="1" applyFont="1" applyFill="1" applyBorder="1" applyAlignment="1">
      <alignment horizontal="left" vertical="top" wrapText="1"/>
    </xf>
    <xf numFmtId="0" fontId="8" fillId="4" borderId="0" xfId="0" applyNumberFormat="1" applyFont="1" applyFill="1" applyBorder="1" applyAlignment="1">
      <alignment horizontal="right" vertical="top" wrapText="1"/>
    </xf>
    <xf numFmtId="0" fontId="9" fillId="2" borderId="129" xfId="0" applyNumberFormat="1" applyFont="1" applyFill="1" applyBorder="1" applyAlignment="1">
      <alignment horizontal="left" vertical="top" wrapText="1"/>
    </xf>
    <xf numFmtId="0" fontId="9" fillId="2" borderId="129" xfId="0" applyNumberFormat="1" applyFont="1" applyFill="1" applyBorder="1" applyAlignment="1">
      <alignment horizontal="right" vertical="top" wrapText="1"/>
    </xf>
    <xf numFmtId="169" fontId="9" fillId="2" borderId="3" xfId="0" applyNumberFormat="1" applyFont="1" applyFill="1" applyBorder="1" applyAlignment="1">
      <alignment horizontal="right" vertical="top" wrapText="1"/>
    </xf>
    <xf numFmtId="0" fontId="17" fillId="0" borderId="47" xfId="4" applyFont="1" applyBorder="1" applyAlignment="1">
      <alignment horizontal="center" vertical="center"/>
    </xf>
    <xf numFmtId="0" fontId="17" fillId="0" borderId="0" xfId="4" applyFont="1" applyBorder="1" applyAlignment="1">
      <alignment horizontal="center" vertical="center"/>
    </xf>
    <xf numFmtId="0" fontId="17" fillId="0" borderId="48" xfId="4" applyFont="1" applyBorder="1" applyAlignment="1">
      <alignment horizontal="center" vertical="center"/>
    </xf>
    <xf numFmtId="182" fontId="21" fillId="0" borderId="47" xfId="13" applyFont="1" applyBorder="1" applyAlignment="1">
      <alignment horizontal="center" vertical="center"/>
    </xf>
    <xf numFmtId="182" fontId="21" fillId="0" borderId="0" xfId="13" applyFont="1" applyBorder="1" applyAlignment="1">
      <alignment horizontal="center" vertical="center"/>
    </xf>
    <xf numFmtId="0" fontId="21" fillId="0" borderId="49" xfId="3" applyFont="1" applyFill="1" applyBorder="1" applyAlignment="1">
      <alignment horizontal="left" vertical="center" wrapText="1"/>
    </xf>
    <xf numFmtId="0" fontId="21" fillId="0" borderId="50" xfId="3" applyFont="1" applyFill="1" applyBorder="1" applyAlignment="1">
      <alignment horizontal="left" vertical="center" wrapText="1"/>
    </xf>
    <xf numFmtId="0" fontId="36" fillId="7" borderId="46" xfId="0" applyFont="1" applyFill="1" applyBorder="1" applyAlignment="1">
      <alignment horizontal="left" vertical="center"/>
    </xf>
    <xf numFmtId="0" fontId="36" fillId="7" borderId="130" xfId="0" applyFont="1" applyFill="1" applyBorder="1" applyAlignment="1">
      <alignment horizontal="left" vertical="center"/>
    </xf>
    <xf numFmtId="0" fontId="34" fillId="7" borderId="0" xfId="0" applyFont="1" applyFill="1" applyBorder="1" applyAlignment="1">
      <alignment horizontal="left" vertical="center"/>
    </xf>
    <xf numFmtId="0" fontId="34" fillId="7" borderId="48" xfId="0" applyFont="1" applyFill="1" applyBorder="1" applyAlignment="1">
      <alignment horizontal="left" vertical="center"/>
    </xf>
    <xf numFmtId="0" fontId="43" fillId="7" borderId="45" xfId="0" applyFont="1" applyFill="1" applyBorder="1" applyAlignment="1">
      <alignment horizontal="left" vertical="top"/>
    </xf>
    <xf numFmtId="0" fontId="43" fillId="7" borderId="46" xfId="0" applyFont="1" applyFill="1" applyBorder="1" applyAlignment="1">
      <alignment horizontal="left" vertical="top"/>
    </xf>
    <xf numFmtId="0" fontId="43" fillId="7" borderId="130" xfId="0" applyFont="1" applyFill="1" applyBorder="1" applyAlignment="1">
      <alignment horizontal="left" vertical="top"/>
    </xf>
    <xf numFmtId="0" fontId="43" fillId="7" borderId="49" xfId="0" applyNumberFormat="1" applyFont="1" applyFill="1" applyBorder="1" applyAlignment="1" applyProtection="1">
      <alignment horizontal="justify" vertical="center" wrapText="1"/>
      <protection locked="0"/>
    </xf>
    <xf numFmtId="0" fontId="43" fillId="7" borderId="50" xfId="0" applyNumberFormat="1" applyFont="1" applyFill="1" applyBorder="1" applyAlignment="1" applyProtection="1">
      <alignment horizontal="justify" vertical="center" wrapText="1"/>
      <protection locked="0"/>
    </xf>
    <xf numFmtId="0" fontId="43" fillId="7" borderId="51" xfId="0" applyNumberFormat="1" applyFont="1" applyFill="1" applyBorder="1" applyAlignment="1" applyProtection="1">
      <alignment horizontal="justify" vertical="center" wrapText="1"/>
      <protection locked="0"/>
    </xf>
    <xf numFmtId="0" fontId="15" fillId="0" borderId="45" xfId="3" applyBorder="1" applyAlignment="1">
      <alignment horizontal="center"/>
    </xf>
    <xf numFmtId="0" fontId="15" fillId="0" borderId="46" xfId="3" applyBorder="1" applyAlignment="1">
      <alignment horizontal="center"/>
    </xf>
    <xf numFmtId="0" fontId="15" fillId="0" borderId="130" xfId="3" applyBorder="1" applyAlignment="1">
      <alignment horizontal="center"/>
    </xf>
    <xf numFmtId="0" fontId="16" fillId="0" borderId="47" xfId="4" applyFont="1" applyBorder="1" applyAlignment="1">
      <alignment horizontal="center" vertical="center" wrapText="1"/>
    </xf>
    <xf numFmtId="0" fontId="16" fillId="0" borderId="0" xfId="4" applyFont="1" applyBorder="1" applyAlignment="1">
      <alignment horizontal="center" vertical="center" wrapText="1"/>
    </xf>
    <xf numFmtId="0" fontId="16" fillId="0" borderId="48" xfId="4" applyFont="1" applyBorder="1" applyAlignment="1">
      <alignment horizontal="center" vertical="center" wrapText="1"/>
    </xf>
    <xf numFmtId="0" fontId="18" fillId="0" borderId="131" xfId="6" applyFont="1" applyBorder="1" applyAlignment="1">
      <alignment horizontal="center" vertical="center" wrapText="1"/>
    </xf>
    <xf numFmtId="0" fontId="18" fillId="0" borderId="132" xfId="6" applyFont="1" applyBorder="1" applyAlignment="1">
      <alignment horizontal="center" vertical="center" wrapText="1"/>
    </xf>
    <xf numFmtId="0" fontId="43" fillId="7" borderId="133" xfId="0" applyFont="1" applyFill="1" applyBorder="1" applyAlignment="1">
      <alignment horizontal="left" vertical="center"/>
    </xf>
    <xf numFmtId="0" fontId="43" fillId="7" borderId="134" xfId="0" applyFont="1" applyFill="1" applyBorder="1" applyAlignment="1">
      <alignment horizontal="left" vertical="center"/>
    </xf>
    <xf numFmtId="0" fontId="43" fillId="7" borderId="135" xfId="0" applyFont="1" applyFill="1" applyBorder="1" applyAlignment="1">
      <alignment horizontal="left" vertical="center"/>
    </xf>
    <xf numFmtId="0" fontId="43" fillId="7" borderId="66" xfId="0" applyNumberFormat="1" applyFont="1" applyFill="1" applyBorder="1" applyAlignment="1" applyProtection="1">
      <alignment horizontal="left" vertical="center" wrapText="1"/>
      <protection locked="0"/>
    </xf>
    <xf numFmtId="0" fontId="43" fillId="7" borderId="50" xfId="0" applyNumberFormat="1" applyFont="1" applyFill="1" applyBorder="1" applyAlignment="1" applyProtection="1">
      <alignment horizontal="left" vertical="center" wrapText="1"/>
      <protection locked="0"/>
    </xf>
    <xf numFmtId="0" fontId="43" fillId="7" borderId="80" xfId="0" applyNumberFormat="1" applyFont="1" applyFill="1" applyBorder="1" applyAlignment="1" applyProtection="1">
      <alignment horizontal="left" vertical="center" wrapText="1"/>
      <protection locked="0"/>
    </xf>
    <xf numFmtId="0" fontId="16" fillId="0" borderId="64" xfId="6" applyFont="1" applyBorder="1" applyAlignment="1">
      <alignment horizontal="center" vertical="center"/>
    </xf>
    <xf numFmtId="0" fontId="16" fillId="0" borderId="0" xfId="6" applyFont="1" applyBorder="1" applyAlignment="1">
      <alignment horizontal="center" vertical="center"/>
    </xf>
    <xf numFmtId="0" fontId="16" fillId="0" borderId="65" xfId="6" applyFont="1" applyBorder="1" applyAlignment="1">
      <alignment horizontal="center" vertical="center"/>
    </xf>
    <xf numFmtId="0" fontId="10" fillId="0" borderId="158" xfId="0" applyNumberFormat="1" applyFont="1" applyFill="1" applyBorder="1" applyAlignment="1">
      <alignment horizontal="left"/>
    </xf>
    <xf numFmtId="0" fontId="10" fillId="0" borderId="142" xfId="0" applyNumberFormat="1" applyFont="1" applyFill="1" applyBorder="1" applyAlignment="1">
      <alignment horizontal="left"/>
    </xf>
    <xf numFmtId="0" fontId="10" fillId="0" borderId="143" xfId="0" applyNumberFormat="1" applyFont="1" applyFill="1" applyBorder="1" applyAlignment="1">
      <alignment horizontal="left"/>
    </xf>
    <xf numFmtId="10" fontId="10" fillId="0" borderId="85" xfId="0" applyNumberFormat="1" applyFont="1" applyFill="1" applyBorder="1" applyAlignment="1">
      <alignment horizontal="center"/>
    </xf>
    <xf numFmtId="10" fontId="10" fillId="0" borderId="159" xfId="0" applyNumberFormat="1" applyFont="1" applyFill="1" applyBorder="1" applyAlignment="1">
      <alignment horizontal="center"/>
    </xf>
    <xf numFmtId="0" fontId="10" fillId="0" borderId="50" xfId="0" applyNumberFormat="1" applyFont="1" applyFill="1" applyBorder="1" applyAlignment="1">
      <alignment horizontal="left"/>
    </xf>
    <xf numFmtId="0" fontId="10" fillId="0" borderId="51" xfId="0" applyNumberFormat="1" applyFont="1" applyFill="1" applyBorder="1" applyAlignment="1">
      <alignment horizontal="left"/>
    </xf>
    <xf numFmtId="10" fontId="10" fillId="0" borderId="44" xfId="11" applyNumberFormat="1" applyFont="1" applyFill="1" applyBorder="1" applyAlignment="1">
      <alignment horizontal="center"/>
    </xf>
    <xf numFmtId="176" fontId="10" fillId="0" borderId="44" xfId="0" applyNumberFormat="1" applyFont="1" applyFill="1" applyBorder="1" applyAlignment="1">
      <alignment horizontal="center"/>
    </xf>
    <xf numFmtId="0" fontId="10" fillId="0" borderId="44" xfId="0" applyNumberFormat="1" applyFont="1" applyFill="1" applyBorder="1" applyAlignment="1">
      <alignment horizontal="center"/>
    </xf>
    <xf numFmtId="10" fontId="10" fillId="0" borderId="155" xfId="11" applyNumberFormat="1" applyFont="1" applyFill="1" applyBorder="1" applyAlignment="1">
      <alignment horizontal="center"/>
    </xf>
    <xf numFmtId="175" fontId="9" fillId="2" borderId="15" xfId="0" applyNumberFormat="1" applyFont="1" applyFill="1" applyBorder="1" applyAlignment="1">
      <alignment horizontal="center" vertical="center" wrapText="1"/>
    </xf>
    <xf numFmtId="175" fontId="9" fillId="2" borderId="156" xfId="0" applyNumberFormat="1" applyFont="1" applyFill="1" applyBorder="1" applyAlignment="1">
      <alignment horizontal="center" vertical="center" wrapText="1"/>
    </xf>
    <xf numFmtId="0" fontId="9" fillId="0" borderId="62" xfId="15" applyNumberFormat="1" applyFont="1" applyFill="1" applyBorder="1" applyAlignment="1">
      <alignment horizontal="center" vertical="center" wrapText="1"/>
    </xf>
    <xf numFmtId="0" fontId="9" fillId="0" borderId="138" xfId="15" applyNumberFormat="1" applyFont="1" applyFill="1" applyBorder="1" applyAlignment="1">
      <alignment horizontal="center" vertical="center" wrapText="1"/>
    </xf>
    <xf numFmtId="0" fontId="9" fillId="0" borderId="64" xfId="15" applyNumberFormat="1" applyFont="1" applyFill="1" applyBorder="1" applyAlignment="1">
      <alignment horizontal="center" vertical="center" wrapText="1"/>
    </xf>
    <xf numFmtId="0" fontId="9" fillId="0" borderId="139" xfId="15" applyNumberFormat="1" applyFont="1" applyFill="1" applyBorder="1" applyAlignment="1">
      <alignment horizontal="center" vertical="center" wrapText="1"/>
    </xf>
    <xf numFmtId="0" fontId="9" fillId="0" borderId="77" xfId="15" applyNumberFormat="1" applyFont="1" applyFill="1" applyBorder="1" applyAlignment="1">
      <alignment horizontal="center" vertical="center" wrapText="1"/>
    </xf>
    <xf numFmtId="0" fontId="9" fillId="0" borderId="140" xfId="15" applyNumberFormat="1" applyFont="1" applyFill="1" applyBorder="1" applyAlignment="1">
      <alignment horizontal="center" vertical="center" wrapText="1"/>
    </xf>
    <xf numFmtId="10" fontId="10" fillId="5" borderId="22" xfId="11" applyNumberFormat="1" applyFont="1" applyFill="1" applyBorder="1" applyAlignment="1">
      <alignment horizontal="center" vertical="center"/>
    </xf>
    <xf numFmtId="10" fontId="10" fillId="5" borderId="23" xfId="11" applyNumberFormat="1" applyFont="1" applyFill="1" applyBorder="1" applyAlignment="1">
      <alignment horizontal="center" vertical="center"/>
    </xf>
    <xf numFmtId="0" fontId="8" fillId="2" borderId="109" xfId="0" applyNumberFormat="1" applyFont="1" applyFill="1" applyBorder="1" applyAlignment="1">
      <alignment horizontal="center" vertical="center" wrapText="1"/>
    </xf>
    <xf numFmtId="0" fontId="8" fillId="2" borderId="110" xfId="0" applyNumberFormat="1" applyFont="1" applyFill="1" applyBorder="1" applyAlignment="1">
      <alignment horizontal="center" vertical="center" wrapText="1"/>
    </xf>
    <xf numFmtId="0" fontId="8" fillId="2" borderId="128" xfId="0" applyNumberFormat="1" applyFont="1" applyFill="1" applyBorder="1" applyAlignment="1">
      <alignment horizontal="center" vertical="center" wrapText="1"/>
    </xf>
    <xf numFmtId="4" fontId="9" fillId="2" borderId="11" xfId="0" applyNumberFormat="1" applyFont="1" applyFill="1" applyBorder="1" applyAlignment="1">
      <alignment horizontal="right" vertical="top" wrapText="1"/>
    </xf>
    <xf numFmtId="4" fontId="8" fillId="0" borderId="9" xfId="0" applyNumberFormat="1" applyFont="1" applyFill="1" applyBorder="1" applyAlignment="1">
      <alignment horizontal="right" vertical="top" wrapText="1"/>
    </xf>
    <xf numFmtId="0" fontId="9" fillId="0" borderId="4" xfId="0" applyNumberFormat="1" applyFont="1" applyFill="1" applyBorder="1" applyAlignment="1">
      <alignment horizontal="left" vertical="top" wrapText="1"/>
    </xf>
    <xf numFmtId="0" fontId="9" fillId="0" borderId="6" xfId="0" applyNumberFormat="1" applyFont="1" applyFill="1" applyBorder="1" applyAlignment="1">
      <alignment horizontal="left" vertical="top" wrapText="1"/>
    </xf>
    <xf numFmtId="0" fontId="9" fillId="0" borderId="5" xfId="0" applyNumberFormat="1" applyFont="1" applyFill="1" applyBorder="1" applyAlignment="1">
      <alignment horizontal="left" vertical="top" wrapText="1"/>
    </xf>
    <xf numFmtId="176" fontId="10" fillId="0" borderId="83" xfId="0" applyNumberFormat="1" applyFont="1" applyFill="1" applyBorder="1" applyAlignment="1">
      <alignment horizontal="center"/>
    </xf>
    <xf numFmtId="176" fontId="10" fillId="0" borderId="157" xfId="0" applyNumberFormat="1" applyFont="1" applyFill="1" applyBorder="1" applyAlignment="1">
      <alignment horizontal="center"/>
    </xf>
    <xf numFmtId="0" fontId="9" fillId="2" borderId="62" xfId="0" applyNumberFormat="1" applyFont="1" applyFill="1" applyBorder="1" applyAlignment="1">
      <alignment horizontal="center" vertical="center" wrapText="1"/>
    </xf>
    <xf numFmtId="0" fontId="9" fillId="2" borderId="138" xfId="0" applyNumberFormat="1" applyFont="1" applyFill="1" applyBorder="1" applyAlignment="1">
      <alignment horizontal="center" vertical="center" wrapText="1"/>
    </xf>
    <xf numFmtId="0" fontId="9" fillId="2" borderId="64" xfId="0" applyNumberFormat="1" applyFont="1" applyFill="1" applyBorder="1" applyAlignment="1">
      <alignment horizontal="center" vertical="center" wrapText="1"/>
    </xf>
    <xf numFmtId="0" fontId="9" fillId="2" borderId="139" xfId="0" applyNumberFormat="1" applyFont="1" applyFill="1" applyBorder="1" applyAlignment="1">
      <alignment horizontal="center" vertical="center" wrapText="1"/>
    </xf>
    <xf numFmtId="0" fontId="9" fillId="2" borderId="77"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8" fillId="2" borderId="19" xfId="0" applyNumberFormat="1" applyFont="1" applyFill="1" applyBorder="1" applyAlignment="1">
      <alignment horizontal="left" vertical="center" wrapText="1"/>
    </xf>
    <xf numFmtId="0" fontId="8" fillId="2" borderId="136" xfId="0" applyNumberFormat="1" applyFont="1" applyFill="1" applyBorder="1" applyAlignment="1">
      <alignment horizontal="left" vertical="center" wrapText="1"/>
    </xf>
    <xf numFmtId="0" fontId="8" fillId="2" borderId="17" xfId="0" applyNumberFormat="1" applyFont="1" applyFill="1" applyBorder="1" applyAlignment="1">
      <alignment horizontal="left" vertical="center" wrapText="1"/>
    </xf>
    <xf numFmtId="175" fontId="9" fillId="2" borderId="148" xfId="0" applyNumberFormat="1" applyFont="1" applyFill="1" applyBorder="1" applyAlignment="1">
      <alignment horizontal="center" vertical="center" wrapText="1"/>
    </xf>
    <xf numFmtId="175" fontId="9" fillId="2" borderId="145" xfId="0" applyNumberFormat="1" applyFont="1" applyFill="1" applyBorder="1" applyAlignment="1">
      <alignment horizontal="center" vertical="center" wrapText="1"/>
    </xf>
    <xf numFmtId="175" fontId="9" fillId="2" borderId="146" xfId="0" applyNumberFormat="1" applyFont="1" applyFill="1" applyBorder="1" applyAlignment="1">
      <alignment horizontal="center" vertical="center" wrapText="1"/>
    </xf>
    <xf numFmtId="10" fontId="10" fillId="5" borderId="35" xfId="11" applyNumberFormat="1" applyFont="1" applyFill="1" applyBorder="1" applyAlignment="1">
      <alignment horizontal="center" vertical="center"/>
    </xf>
    <xf numFmtId="10" fontId="10" fillId="5" borderId="3" xfId="11" applyNumberFormat="1" applyFont="1" applyFill="1" applyBorder="1" applyAlignment="1">
      <alignment horizontal="center" vertical="center"/>
    </xf>
    <xf numFmtId="10" fontId="10" fillId="5" borderId="28" xfId="11" applyNumberFormat="1" applyFont="1" applyFill="1" applyBorder="1" applyAlignment="1">
      <alignment horizontal="center" vertical="center"/>
    </xf>
    <xf numFmtId="0" fontId="10" fillId="0" borderId="155" xfId="0" applyNumberFormat="1" applyFont="1" applyFill="1" applyBorder="1" applyAlignment="1">
      <alignment horizontal="center"/>
    </xf>
    <xf numFmtId="0" fontId="13" fillId="0" borderId="2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50" xfId="0" applyNumberFormat="1" applyFont="1" applyFill="1" applyBorder="1" applyAlignment="1">
      <alignment horizontal="center" vertical="center"/>
    </xf>
    <xf numFmtId="176" fontId="10" fillId="5" borderId="11" xfId="15" applyNumberFormat="1" applyFont="1" applyFill="1" applyBorder="1" applyAlignment="1">
      <alignment horizontal="center" vertical="center"/>
    </xf>
    <xf numFmtId="176" fontId="10" fillId="5" borderId="12" xfId="15" applyNumberFormat="1" applyFont="1" applyFill="1" applyBorder="1" applyAlignment="1">
      <alignment horizontal="center" vertical="center"/>
    </xf>
    <xf numFmtId="0" fontId="10" fillId="6" borderId="33" xfId="0" applyNumberFormat="1" applyFont="1" applyFill="1" applyBorder="1" applyAlignment="1">
      <alignment horizontal="center"/>
    </xf>
    <xf numFmtId="0" fontId="10" fillId="6" borderId="8" xfId="0" applyNumberFormat="1" applyFont="1" applyFill="1" applyBorder="1" applyAlignment="1">
      <alignment horizontal="center"/>
    </xf>
    <xf numFmtId="0" fontId="10" fillId="6" borderId="26" xfId="0" applyNumberFormat="1" applyFont="1" applyFill="1" applyBorder="1" applyAlignment="1">
      <alignment horizontal="center"/>
    </xf>
    <xf numFmtId="176" fontId="10" fillId="5" borderId="35" xfId="15" applyNumberFormat="1" applyFont="1" applyFill="1" applyBorder="1" applyAlignment="1">
      <alignment horizontal="center" vertical="center"/>
    </xf>
    <xf numFmtId="176" fontId="10" fillId="5" borderId="3" xfId="15" applyNumberFormat="1" applyFont="1" applyFill="1" applyBorder="1" applyAlignment="1">
      <alignment horizontal="center" vertical="center"/>
    </xf>
    <xf numFmtId="176" fontId="10" fillId="5" borderId="28" xfId="15" applyNumberFormat="1" applyFont="1" applyFill="1" applyBorder="1" applyAlignment="1">
      <alignment horizontal="center" vertical="center"/>
    </xf>
    <xf numFmtId="10" fontId="10" fillId="5" borderId="3" xfId="0" applyNumberFormat="1" applyFont="1" applyFill="1" applyBorder="1" applyAlignment="1">
      <alignment horizontal="center"/>
    </xf>
    <xf numFmtId="10" fontId="10" fillId="5" borderId="13" xfId="0" applyNumberFormat="1" applyFont="1" applyFill="1" applyBorder="1" applyAlignment="1">
      <alignment horizontal="center"/>
    </xf>
    <xf numFmtId="176" fontId="10" fillId="5" borderId="13" xfId="15" applyNumberFormat="1" applyFont="1" applyFill="1" applyBorder="1" applyAlignment="1">
      <alignment horizontal="center" vertical="center"/>
    </xf>
    <xf numFmtId="10" fontId="10" fillId="5" borderId="34" xfId="11" applyNumberFormat="1" applyFont="1" applyFill="1" applyBorder="1" applyAlignment="1">
      <alignment horizontal="center" vertical="center"/>
    </xf>
    <xf numFmtId="10" fontId="10" fillId="5" borderId="11" xfId="11" applyNumberFormat="1" applyFont="1" applyFill="1" applyBorder="1" applyAlignment="1">
      <alignment horizontal="center" vertical="center"/>
    </xf>
    <xf numFmtId="0" fontId="10" fillId="6" borderId="40" xfId="0" applyNumberFormat="1" applyFont="1" applyFill="1" applyBorder="1" applyAlignment="1">
      <alignment horizontal="center"/>
    </xf>
    <xf numFmtId="0" fontId="10" fillId="6" borderId="16" xfId="0" applyNumberFormat="1" applyFont="1" applyFill="1" applyBorder="1" applyAlignment="1">
      <alignment horizontal="center"/>
    </xf>
    <xf numFmtId="10" fontId="10" fillId="5" borderId="5" xfId="11" applyNumberFormat="1" applyFont="1" applyFill="1" applyBorder="1" applyAlignment="1">
      <alignment horizontal="center" vertical="center"/>
    </xf>
    <xf numFmtId="10" fontId="10" fillId="5" borderId="13" xfId="11" applyNumberFormat="1" applyFont="1" applyFill="1" applyBorder="1" applyAlignment="1">
      <alignment horizontal="center" vertical="center"/>
    </xf>
    <xf numFmtId="176" fontId="10" fillId="5" borderId="34" xfId="15" applyNumberFormat="1" applyFont="1" applyFill="1" applyBorder="1" applyAlignment="1">
      <alignment horizontal="center" vertical="center"/>
    </xf>
    <xf numFmtId="176" fontId="10" fillId="5" borderId="27" xfId="15" applyNumberFormat="1" applyFont="1" applyFill="1" applyBorder="1" applyAlignment="1">
      <alignment horizontal="center" vertical="center"/>
    </xf>
    <xf numFmtId="176" fontId="10" fillId="5" borderId="14" xfId="15"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0" fillId="0" borderId="18" xfId="0" applyNumberFormat="1" applyFont="1" applyFill="1" applyBorder="1" applyAlignment="1">
      <alignment horizontal="center" vertical="center"/>
    </xf>
    <xf numFmtId="4" fontId="9" fillId="2" borderId="3" xfId="1" applyNumberFormat="1" applyFont="1" applyFill="1" applyBorder="1" applyAlignment="1">
      <alignment horizontal="right" vertical="top" wrapText="1"/>
    </xf>
    <xf numFmtId="167" fontId="9" fillId="2" borderId="21" xfId="0" applyNumberFormat="1" applyFont="1" applyFill="1" applyBorder="1" applyAlignment="1">
      <alignment horizontal="right" vertical="center" wrapText="1"/>
    </xf>
    <xf numFmtId="167" fontId="9" fillId="2" borderId="25" xfId="0" applyNumberFormat="1" applyFont="1" applyFill="1" applyBorder="1" applyAlignment="1">
      <alignment horizontal="right" vertical="center" wrapText="1"/>
    </xf>
    <xf numFmtId="0" fontId="9" fillId="2" borderId="11" xfId="0" applyNumberFormat="1" applyFont="1" applyFill="1" applyBorder="1" applyAlignment="1">
      <alignment horizontal="left" vertical="top" wrapText="1"/>
    </xf>
    <xf numFmtId="0" fontId="9" fillId="2" borderId="11" xfId="0" applyNumberFormat="1" applyFont="1" applyFill="1" applyBorder="1" applyAlignment="1">
      <alignment horizontal="center" vertical="top" wrapText="1"/>
    </xf>
    <xf numFmtId="0" fontId="8" fillId="2" borderId="145" xfId="0" applyNumberFormat="1" applyFont="1" applyFill="1" applyBorder="1" applyAlignment="1">
      <alignment horizontal="justify" vertical="center" wrapText="1"/>
    </xf>
    <xf numFmtId="0" fontId="8" fillId="2" borderId="0" xfId="0" applyNumberFormat="1" applyFont="1" applyFill="1" applyBorder="1" applyAlignment="1">
      <alignment horizontal="justify" vertical="center" wrapText="1"/>
    </xf>
    <xf numFmtId="0" fontId="8" fillId="2" borderId="139" xfId="0" applyNumberFormat="1" applyFont="1" applyFill="1" applyBorder="1" applyAlignment="1">
      <alignment horizontal="justify" vertical="center" wrapText="1"/>
    </xf>
    <xf numFmtId="0" fontId="8" fillId="2" borderId="146" xfId="0" applyNumberFormat="1" applyFont="1" applyFill="1" applyBorder="1" applyAlignment="1">
      <alignment horizontal="justify" vertical="center" wrapText="1"/>
    </xf>
    <xf numFmtId="0" fontId="8" fillId="2" borderId="78" xfId="0" applyNumberFormat="1" applyFont="1" applyFill="1" applyBorder="1" applyAlignment="1">
      <alignment horizontal="justify" vertical="center" wrapText="1"/>
    </xf>
    <xf numFmtId="0" fontId="8" fillId="2" borderId="140" xfId="0" applyNumberFormat="1" applyFont="1" applyFill="1" applyBorder="1" applyAlignment="1">
      <alignment horizontal="justify" vertical="center" wrapText="1"/>
    </xf>
    <xf numFmtId="0" fontId="8" fillId="2" borderId="15" xfId="0" applyNumberFormat="1" applyFont="1" applyFill="1" applyBorder="1" applyAlignment="1">
      <alignment horizontal="justify" vertical="top" wrapText="1"/>
    </xf>
    <xf numFmtId="0" fontId="8" fillId="2" borderId="2" xfId="0" applyNumberFormat="1" applyFont="1" applyFill="1" applyBorder="1" applyAlignment="1">
      <alignment horizontal="justify" vertical="top" wrapText="1"/>
    </xf>
    <xf numFmtId="0" fontId="8" fillId="2" borderId="40" xfId="0" applyNumberFormat="1" applyFont="1" applyFill="1" applyBorder="1" applyAlignment="1">
      <alignment horizontal="justify" vertical="top" wrapText="1"/>
    </xf>
    <xf numFmtId="0" fontId="8" fillId="3" borderId="152" xfId="0" applyNumberFormat="1" applyFont="1" applyFill="1" applyBorder="1" applyAlignment="1">
      <alignment horizontal="center" vertical="center" wrapText="1"/>
    </xf>
    <xf numFmtId="0" fontId="8" fillId="3" borderId="153" xfId="0" applyNumberFormat="1" applyFont="1" applyFill="1" applyBorder="1" applyAlignment="1">
      <alignment horizontal="center" vertical="center" wrapText="1"/>
    </xf>
    <xf numFmtId="0" fontId="8" fillId="3" borderId="154" xfId="0" applyNumberFormat="1" applyFont="1" applyFill="1" applyBorder="1" applyAlignment="1">
      <alignment horizontal="center" vertical="center" wrapText="1"/>
    </xf>
    <xf numFmtId="167" fontId="8" fillId="9" borderId="146" xfId="0" applyNumberFormat="1" applyFont="1" applyFill="1" applyBorder="1" applyAlignment="1">
      <alignment horizontal="center" vertical="center" wrapText="1"/>
    </xf>
    <xf numFmtId="167" fontId="8" fillId="9" borderId="78" xfId="0" applyNumberFormat="1" applyFont="1" applyFill="1" applyBorder="1" applyAlignment="1">
      <alignment horizontal="center" vertical="center" wrapText="1"/>
    </xf>
    <xf numFmtId="167" fontId="8" fillId="9" borderId="140" xfId="0" applyNumberFormat="1" applyFont="1" applyFill="1" applyBorder="1" applyAlignment="1">
      <alignment horizontal="center" vertical="center" wrapText="1"/>
    </xf>
    <xf numFmtId="167" fontId="8" fillId="9" borderId="79" xfId="0" applyNumberFormat="1" applyFont="1" applyFill="1" applyBorder="1" applyAlignment="1">
      <alignment horizontal="center" vertical="center" wrapText="1"/>
    </xf>
    <xf numFmtId="0" fontId="10" fillId="6" borderId="36" xfId="0" applyNumberFormat="1" applyFont="1" applyFill="1" applyBorder="1" applyAlignment="1">
      <alignment horizontal="center"/>
    </xf>
    <xf numFmtId="0" fontId="10" fillId="6" borderId="9" xfId="0" applyNumberFormat="1" applyFont="1" applyFill="1" applyBorder="1" applyAlignment="1">
      <alignment horizontal="center"/>
    </xf>
    <xf numFmtId="0" fontId="10" fillId="6" borderId="29" xfId="0" applyNumberFormat="1" applyFont="1" applyFill="1" applyBorder="1" applyAlignment="1">
      <alignment horizontal="center"/>
    </xf>
    <xf numFmtId="0" fontId="8" fillId="4" borderId="150" xfId="0" applyNumberFormat="1" applyFont="1" applyFill="1" applyBorder="1" applyAlignment="1">
      <alignment horizontal="right" vertical="top" wrapText="1"/>
    </xf>
    <xf numFmtId="0" fontId="8" fillId="4" borderId="151" xfId="0" applyNumberFormat="1" applyFont="1" applyFill="1" applyBorder="1" applyAlignment="1">
      <alignment horizontal="right" vertical="top" wrapText="1"/>
    </xf>
    <xf numFmtId="0" fontId="9" fillId="2" borderId="9" xfId="0" applyNumberFormat="1" applyFont="1" applyFill="1" applyBorder="1" applyAlignment="1">
      <alignment horizontal="center" vertical="top" wrapText="1"/>
    </xf>
    <xf numFmtId="4" fontId="9" fillId="2" borderId="9" xfId="0" applyNumberFormat="1" applyFont="1" applyFill="1" applyBorder="1" applyAlignment="1">
      <alignment horizontal="right" vertical="top" wrapText="1"/>
    </xf>
    <xf numFmtId="0" fontId="10" fillId="0" borderId="19" xfId="0" applyNumberFormat="1" applyFont="1" applyFill="1" applyBorder="1" applyAlignment="1">
      <alignment horizontal="center" vertical="center"/>
    </xf>
    <xf numFmtId="0" fontId="9" fillId="2" borderId="62" xfId="15" applyNumberFormat="1" applyFont="1" applyFill="1" applyBorder="1" applyAlignment="1">
      <alignment horizontal="center" vertical="center" wrapText="1"/>
    </xf>
    <xf numFmtId="0" fontId="9" fillId="2" borderId="138" xfId="15" applyNumberFormat="1" applyFont="1" applyFill="1" applyBorder="1" applyAlignment="1">
      <alignment horizontal="center" vertical="center" wrapText="1"/>
    </xf>
    <xf numFmtId="0" fontId="9" fillId="2" borderId="64" xfId="15" applyNumberFormat="1" applyFont="1" applyFill="1" applyBorder="1" applyAlignment="1">
      <alignment horizontal="center" vertical="center" wrapText="1"/>
    </xf>
    <xf numFmtId="0" fontId="9" fillId="2" borderId="139" xfId="15" applyNumberFormat="1" applyFont="1" applyFill="1" applyBorder="1" applyAlignment="1">
      <alignment horizontal="center" vertical="center" wrapText="1"/>
    </xf>
    <xf numFmtId="0" fontId="9" fillId="2" borderId="77" xfId="15" applyNumberFormat="1" applyFont="1" applyFill="1" applyBorder="1" applyAlignment="1">
      <alignment horizontal="center" vertical="center" wrapText="1"/>
    </xf>
    <xf numFmtId="0" fontId="9" fillId="2" borderId="140" xfId="15" applyNumberFormat="1" applyFont="1" applyFill="1" applyBorder="1" applyAlignment="1">
      <alignment horizontal="center" vertical="center" wrapText="1"/>
    </xf>
    <xf numFmtId="0" fontId="8" fillId="2" borderId="148" xfId="0" applyNumberFormat="1" applyFont="1" applyFill="1" applyBorder="1" applyAlignment="1">
      <alignment horizontal="left" vertical="center" wrapText="1"/>
    </xf>
    <xf numFmtId="0" fontId="8" fillId="2" borderId="20" xfId="0" applyNumberFormat="1" applyFont="1" applyFill="1" applyBorder="1" applyAlignment="1">
      <alignment horizontal="left" vertical="center" wrapText="1"/>
    </xf>
    <xf numFmtId="0" fontId="8" fillId="2" borderId="138" xfId="0" applyNumberFormat="1" applyFont="1" applyFill="1" applyBorder="1" applyAlignment="1">
      <alignment horizontal="left" vertical="center" wrapText="1"/>
    </xf>
    <xf numFmtId="0" fontId="8" fillId="2" borderId="145" xfId="0" applyNumberFormat="1" applyFont="1" applyFill="1" applyBorder="1" applyAlignment="1">
      <alignment horizontal="left" vertical="center" wrapText="1"/>
    </xf>
    <xf numFmtId="0" fontId="8" fillId="2" borderId="0" xfId="0" applyNumberFormat="1" applyFont="1" applyFill="1" applyBorder="1" applyAlignment="1">
      <alignment horizontal="left" vertical="center" wrapText="1"/>
    </xf>
    <xf numFmtId="0" fontId="8" fillId="2" borderId="139" xfId="0" applyNumberFormat="1" applyFont="1" applyFill="1" applyBorder="1" applyAlignment="1">
      <alignment horizontal="left" vertical="center" wrapText="1"/>
    </xf>
    <xf numFmtId="0" fontId="8" fillId="2" borderId="146" xfId="0" applyNumberFormat="1" applyFont="1" applyFill="1" applyBorder="1" applyAlignment="1">
      <alignment horizontal="left" vertical="center" wrapText="1"/>
    </xf>
    <xf numFmtId="0" fontId="8" fillId="2" borderId="78" xfId="0" applyNumberFormat="1" applyFont="1" applyFill="1" applyBorder="1" applyAlignment="1">
      <alignment horizontal="left" vertical="center" wrapText="1"/>
    </xf>
    <xf numFmtId="0" fontId="8" fillId="2" borderId="140" xfId="0" applyNumberFormat="1" applyFont="1" applyFill="1" applyBorder="1" applyAlignment="1">
      <alignment horizontal="left" vertical="center" wrapText="1"/>
    </xf>
    <xf numFmtId="0" fontId="9" fillId="0" borderId="3" xfId="0" applyNumberFormat="1" applyFont="1" applyFill="1" applyBorder="1" applyAlignment="1">
      <alignment horizontal="left" vertical="top" wrapText="1"/>
    </xf>
    <xf numFmtId="0" fontId="9" fillId="0" borderId="3" xfId="0" applyNumberFormat="1" applyFont="1" applyFill="1" applyBorder="1" applyAlignment="1">
      <alignment horizontal="center" vertical="top" wrapText="1"/>
    </xf>
    <xf numFmtId="4" fontId="9" fillId="0" borderId="3" xfId="0" applyNumberFormat="1" applyFont="1" applyFill="1" applyBorder="1" applyAlignment="1">
      <alignment horizontal="right" vertical="top" wrapText="1"/>
    </xf>
    <xf numFmtId="0" fontId="8" fillId="0" borderId="9" xfId="0" applyNumberFormat="1" applyFont="1" applyFill="1" applyBorder="1" applyAlignment="1">
      <alignment horizontal="left" vertical="top" wrapText="1"/>
    </xf>
    <xf numFmtId="0" fontId="8" fillId="0" borderId="9" xfId="0" applyNumberFormat="1" applyFont="1" applyFill="1" applyBorder="1" applyAlignment="1">
      <alignment horizontal="center" vertical="top" wrapText="1"/>
    </xf>
    <xf numFmtId="0" fontId="9" fillId="2" borderId="11" xfId="15" applyNumberFormat="1" applyFont="1" applyFill="1" applyBorder="1" applyAlignment="1">
      <alignment horizontal="left" vertical="top" wrapText="1"/>
    </xf>
    <xf numFmtId="0" fontId="9" fillId="2" borderId="11" xfId="15" applyNumberFormat="1" applyFont="1" applyFill="1" applyBorder="1" applyAlignment="1">
      <alignment horizontal="center" vertical="top" wrapText="1"/>
    </xf>
    <xf numFmtId="167" fontId="8" fillId="2" borderId="24" xfId="0" applyNumberFormat="1" applyFont="1" applyFill="1" applyBorder="1" applyAlignment="1">
      <alignment horizontal="center" vertical="center" wrapText="1"/>
    </xf>
    <xf numFmtId="167" fontId="8" fillId="2" borderId="21" xfId="0" applyNumberFormat="1" applyFont="1" applyFill="1" applyBorder="1" applyAlignment="1">
      <alignment horizontal="center" vertical="center" wrapText="1"/>
    </xf>
    <xf numFmtId="167" fontId="8" fillId="2" borderId="25" xfId="0" applyNumberFormat="1" applyFont="1" applyFill="1" applyBorder="1" applyAlignment="1">
      <alignment horizontal="center" vertical="center" wrapText="1"/>
    </xf>
    <xf numFmtId="176" fontId="14" fillId="5" borderId="6" xfId="1" applyNumberFormat="1" applyFont="1" applyFill="1" applyBorder="1" applyAlignment="1">
      <alignment horizontal="center"/>
    </xf>
    <xf numFmtId="176" fontId="14" fillId="5" borderId="5" xfId="1" applyNumberFormat="1" applyFont="1" applyFill="1" applyBorder="1" applyAlignment="1">
      <alignment horizontal="center"/>
    </xf>
    <xf numFmtId="9" fontId="10" fillId="5" borderId="6" xfId="0" applyNumberFormat="1" applyFont="1" applyFill="1" applyBorder="1" applyAlignment="1">
      <alignment horizontal="center"/>
    </xf>
    <xf numFmtId="9" fontId="10" fillId="5" borderId="5" xfId="0" applyNumberFormat="1" applyFont="1" applyFill="1" applyBorder="1" applyAlignment="1">
      <alignment horizontal="center"/>
    </xf>
    <xf numFmtId="0" fontId="10" fillId="0" borderId="148" xfId="0" applyNumberFormat="1" applyFont="1" applyFill="1" applyBorder="1" applyAlignment="1">
      <alignment horizontal="center" vertical="center"/>
    </xf>
    <xf numFmtId="0" fontId="10" fillId="0" borderId="145" xfId="0" applyNumberFormat="1" applyFont="1" applyFill="1" applyBorder="1" applyAlignment="1">
      <alignment horizontal="center" vertical="center"/>
    </xf>
    <xf numFmtId="0" fontId="10" fillId="0" borderId="146" xfId="0" applyNumberFormat="1" applyFont="1" applyFill="1" applyBorder="1" applyAlignment="1">
      <alignment horizontal="center" vertical="center"/>
    </xf>
    <xf numFmtId="10" fontId="10" fillId="5" borderId="6" xfId="0" applyNumberFormat="1" applyFont="1" applyFill="1" applyBorder="1" applyAlignment="1">
      <alignment horizontal="center"/>
    </xf>
    <xf numFmtId="10" fontId="10" fillId="5" borderId="149" xfId="0" applyNumberFormat="1" applyFont="1" applyFill="1" applyBorder="1" applyAlignment="1">
      <alignment horizontal="center"/>
    </xf>
    <xf numFmtId="176" fontId="10" fillId="5" borderId="6" xfId="15" applyNumberFormat="1" applyFont="1" applyFill="1" applyBorder="1" applyAlignment="1">
      <alignment horizontal="center" vertical="center"/>
    </xf>
    <xf numFmtId="176" fontId="10" fillId="5" borderId="149" xfId="15" applyNumberFormat="1" applyFont="1" applyFill="1" applyBorder="1" applyAlignment="1">
      <alignment horizontal="center" vertical="center"/>
    </xf>
    <xf numFmtId="176" fontId="10" fillId="5" borderId="147" xfId="1" applyNumberFormat="1" applyFont="1" applyFill="1" applyBorder="1" applyAlignment="1">
      <alignment horizontal="center"/>
    </xf>
    <xf numFmtId="176" fontId="10" fillId="5" borderId="14" xfId="1" applyNumberFormat="1" applyFont="1" applyFill="1" applyBorder="1" applyAlignment="1">
      <alignment horizontal="center"/>
    </xf>
    <xf numFmtId="10" fontId="10" fillId="5" borderId="28" xfId="0" applyNumberFormat="1" applyFont="1" applyFill="1" applyBorder="1" applyAlignment="1">
      <alignment horizontal="center"/>
    </xf>
    <xf numFmtId="0" fontId="9" fillId="2" borderId="18" xfId="0" applyNumberFormat="1" applyFont="1" applyFill="1" applyBorder="1" applyAlignment="1">
      <alignment horizontal="justify" vertical="top" wrapText="1"/>
    </xf>
    <xf numFmtId="0" fontId="9" fillId="2" borderId="147" xfId="0" applyNumberFormat="1" applyFont="1" applyFill="1" applyBorder="1" applyAlignment="1">
      <alignment horizontal="justify" vertical="top" wrapText="1"/>
    </xf>
    <xf numFmtId="0" fontId="9" fillId="2" borderId="14" xfId="0" applyNumberFormat="1" applyFont="1" applyFill="1" applyBorder="1" applyAlignment="1">
      <alignment horizontal="justify" vertical="top" wrapText="1"/>
    </xf>
    <xf numFmtId="4" fontId="9" fillId="2" borderId="11" xfId="1" applyNumberFormat="1" applyFont="1" applyFill="1" applyBorder="1" applyAlignment="1">
      <alignment horizontal="right" vertical="top" wrapText="1"/>
    </xf>
    <xf numFmtId="0" fontId="8" fillId="2" borderId="20" xfId="0" applyNumberFormat="1" applyFont="1" applyFill="1" applyBorder="1" applyAlignment="1">
      <alignment horizontal="justify" vertical="center" wrapText="1"/>
    </xf>
    <xf numFmtId="0" fontId="8" fillId="2" borderId="138" xfId="0" applyNumberFormat="1" applyFont="1" applyFill="1" applyBorder="1" applyAlignment="1">
      <alignment horizontal="justify" vertical="center" wrapText="1"/>
    </xf>
    <xf numFmtId="176" fontId="8" fillId="2" borderId="24" xfId="0" applyNumberFormat="1" applyFont="1" applyFill="1" applyBorder="1" applyAlignment="1">
      <alignment horizontal="right" vertical="center" wrapText="1"/>
    </xf>
    <xf numFmtId="176" fontId="8" fillId="2" borderId="21" xfId="0" applyNumberFormat="1" applyFont="1" applyFill="1" applyBorder="1" applyAlignment="1">
      <alignment horizontal="right" vertical="center" wrapText="1"/>
    </xf>
    <xf numFmtId="176" fontId="8" fillId="2" borderId="25" xfId="0" applyNumberFormat="1" applyFont="1" applyFill="1" applyBorder="1" applyAlignment="1">
      <alignment horizontal="right" vertical="center" wrapText="1"/>
    </xf>
    <xf numFmtId="175" fontId="9" fillId="2" borderId="18" xfId="0" applyNumberFormat="1" applyFont="1" applyFill="1" applyBorder="1" applyAlignment="1">
      <alignment horizontal="center" vertical="center" wrapText="1"/>
    </xf>
    <xf numFmtId="0" fontId="8" fillId="3" borderId="9" xfId="0" applyNumberFormat="1" applyFont="1" applyFill="1" applyBorder="1" applyAlignment="1">
      <alignment horizontal="center" vertical="top" wrapText="1"/>
    </xf>
    <xf numFmtId="0" fontId="8" fillId="4" borderId="144" xfId="0" applyNumberFormat="1" applyFont="1" applyFill="1" applyBorder="1" applyAlignment="1">
      <alignment horizontal="left" vertical="top" wrapText="1"/>
    </xf>
    <xf numFmtId="0" fontId="8" fillId="4" borderId="11" xfId="0" applyNumberFormat="1" applyFont="1" applyFill="1" applyBorder="1" applyAlignment="1">
      <alignment horizontal="left" vertical="top" wrapText="1"/>
    </xf>
    <xf numFmtId="4" fontId="9" fillId="2" borderId="9" xfId="1" applyNumberFormat="1" applyFont="1" applyFill="1" applyBorder="1" applyAlignment="1">
      <alignment horizontal="right" vertical="top" wrapText="1"/>
    </xf>
    <xf numFmtId="4" fontId="9" fillId="2" borderId="19" xfId="1" applyNumberFormat="1" applyFont="1" applyFill="1" applyBorder="1" applyAlignment="1">
      <alignment horizontal="right" vertical="top" wrapText="1"/>
    </xf>
    <xf numFmtId="0" fontId="11" fillId="2" borderId="0" xfId="0" applyNumberFormat="1" applyFont="1" applyFill="1" applyBorder="1" applyAlignment="1">
      <alignment horizontal="center" vertical="center" wrapText="1"/>
    </xf>
    <xf numFmtId="0" fontId="8" fillId="3" borderId="137" xfId="0" applyNumberFormat="1" applyFont="1" applyFill="1" applyBorder="1" applyAlignment="1">
      <alignment horizontal="center" vertical="center" wrapText="1"/>
    </xf>
    <xf numFmtId="0" fontId="8" fillId="3" borderId="17" xfId="0" applyNumberFormat="1" applyFont="1" applyFill="1" applyBorder="1" applyAlignment="1">
      <alignment horizontal="center" vertical="center" wrapText="1"/>
    </xf>
    <xf numFmtId="0" fontId="8" fillId="2" borderId="66" xfId="0" applyNumberFormat="1" applyFont="1" applyFill="1" applyBorder="1" applyAlignment="1">
      <alignment horizontal="center" vertical="center" wrapText="1"/>
    </xf>
    <xf numFmtId="0" fontId="8" fillId="2" borderId="50" xfId="0" applyNumberFormat="1" applyFont="1" applyFill="1" applyBorder="1" applyAlignment="1">
      <alignment horizontal="center" vertical="center" wrapText="1"/>
    </xf>
    <xf numFmtId="0" fontId="8" fillId="2" borderId="51" xfId="0" applyNumberFormat="1" applyFont="1" applyFill="1" applyBorder="1" applyAlignment="1">
      <alignment horizontal="center" vertical="center" wrapText="1"/>
    </xf>
    <xf numFmtId="0" fontId="8" fillId="2" borderId="141" xfId="0" applyNumberFormat="1" applyFont="1" applyFill="1" applyBorder="1" applyAlignment="1">
      <alignment horizontal="center" vertical="center" wrapText="1"/>
    </xf>
    <xf numFmtId="0" fontId="8" fillId="2" borderId="142" xfId="0" applyNumberFormat="1" applyFont="1" applyFill="1" applyBorder="1" applyAlignment="1">
      <alignment horizontal="center" vertical="center" wrapText="1"/>
    </xf>
    <xf numFmtId="0" fontId="8" fillId="2" borderId="143" xfId="0" applyNumberFormat="1" applyFont="1" applyFill="1" applyBorder="1" applyAlignment="1">
      <alignment horizontal="center" vertical="center" wrapText="1"/>
    </xf>
    <xf numFmtId="0" fontId="8" fillId="3" borderId="19" xfId="0" applyNumberFormat="1" applyFont="1" applyFill="1" applyBorder="1" applyAlignment="1">
      <alignment horizontal="center" vertical="center" wrapText="1"/>
    </xf>
    <xf numFmtId="0" fontId="8" fillId="3" borderId="136" xfId="0" applyNumberFormat="1" applyFont="1" applyFill="1" applyBorder="1" applyAlignment="1">
      <alignment horizontal="center" vertical="center" wrapText="1"/>
    </xf>
    <xf numFmtId="0" fontId="12" fillId="2" borderId="0" xfId="0" applyNumberFormat="1" applyFont="1" applyFill="1" applyBorder="1" applyAlignment="1">
      <alignment horizontal="center" vertical="center" wrapText="1"/>
    </xf>
    <xf numFmtId="0" fontId="3" fillId="2" borderId="3" xfId="0" applyNumberFormat="1" applyFont="1" applyFill="1" applyBorder="1" applyAlignment="1">
      <alignment horizontal="left" vertical="top" wrapText="1"/>
    </xf>
    <xf numFmtId="0" fontId="4" fillId="0" borderId="0" xfId="0" applyNumberFormat="1" applyFont="1" applyFill="1" applyBorder="1" applyAlignment="1">
      <alignment horizontal="right" vertical="top" wrapText="1"/>
    </xf>
    <xf numFmtId="0" fontId="5" fillId="2" borderId="0" xfId="0" applyNumberFormat="1" applyFont="1" applyFill="1" applyBorder="1" applyAlignment="1">
      <alignment horizontal="left" vertical="top" wrapText="1"/>
    </xf>
    <xf numFmtId="0" fontId="2" fillId="2" borderId="129" xfId="0" applyNumberFormat="1" applyFont="1" applyFill="1" applyBorder="1" applyAlignment="1">
      <alignment horizontal="left" vertical="top" wrapText="1"/>
    </xf>
    <xf numFmtId="0" fontId="2" fillId="2" borderId="129" xfId="0" applyNumberFormat="1" applyFont="1" applyFill="1" applyBorder="1" applyAlignment="1">
      <alignment horizontal="right" vertical="top" wrapText="1"/>
    </xf>
    <xf numFmtId="0" fontId="3" fillId="2" borderId="3" xfId="0" applyNumberFormat="1" applyFont="1" applyFill="1" applyBorder="1" applyAlignment="1">
      <alignment horizontal="center" vertical="top" wrapText="1"/>
    </xf>
    <xf numFmtId="171" fontId="3" fillId="2" borderId="3" xfId="0" applyNumberFormat="1" applyFont="1" applyFill="1" applyBorder="1" applyAlignment="1">
      <alignment horizontal="right" vertical="top" wrapText="1"/>
    </xf>
    <xf numFmtId="0" fontId="3" fillId="2" borderId="3" xfId="0" applyNumberFormat="1" applyFont="1" applyFill="1" applyBorder="1" applyAlignment="1">
      <alignment horizontal="right" vertical="top" wrapText="1"/>
    </xf>
    <xf numFmtId="169" fontId="3" fillId="2" borderId="3" xfId="0" applyNumberFormat="1" applyFont="1" applyFill="1" applyBorder="1" applyAlignment="1">
      <alignment horizontal="right" vertical="top" wrapText="1"/>
    </xf>
    <xf numFmtId="2" fontId="3" fillId="2" borderId="3" xfId="0" applyNumberFormat="1" applyFont="1" applyFill="1" applyBorder="1" applyAlignment="1">
      <alignment horizontal="right" vertical="top" wrapText="1"/>
    </xf>
    <xf numFmtId="4" fontId="3" fillId="2" borderId="3" xfId="0" applyNumberFormat="1" applyFont="1" applyFill="1" applyBorder="1" applyAlignment="1">
      <alignment horizontal="right" vertical="top" wrapText="1"/>
    </xf>
    <xf numFmtId="167" fontId="3" fillId="2" borderId="3" xfId="0" applyNumberFormat="1" applyFont="1" applyFill="1" applyBorder="1" applyAlignment="1">
      <alignment horizontal="right" vertical="top" wrapText="1"/>
    </xf>
    <xf numFmtId="0" fontId="4" fillId="3" borderId="3" xfId="0" applyNumberFormat="1" applyFont="1" applyFill="1" applyBorder="1" applyAlignment="1">
      <alignment horizontal="center" vertical="top" wrapText="1"/>
    </xf>
    <xf numFmtId="0" fontId="4" fillId="2" borderId="3" xfId="0" applyNumberFormat="1" applyFont="1" applyFill="1" applyBorder="1" applyAlignment="1">
      <alignment horizontal="left" vertical="top" wrapText="1"/>
    </xf>
    <xf numFmtId="0" fontId="3" fillId="2" borderId="0" xfId="0" applyNumberFormat="1" applyFont="1" applyFill="1" applyBorder="1" applyAlignment="1">
      <alignment horizontal="right" vertical="top" wrapText="1"/>
    </xf>
    <xf numFmtId="0" fontId="3" fillId="2" borderId="0" xfId="0" applyNumberFormat="1" applyFont="1" applyFill="1" applyBorder="1" applyAlignment="1">
      <alignment horizontal="left" vertical="top" wrapText="1"/>
    </xf>
    <xf numFmtId="0" fontId="2" fillId="2" borderId="0" xfId="0" applyNumberFormat="1" applyFont="1" applyFill="1" applyBorder="1" applyAlignment="1">
      <alignment horizontal="right" vertical="top" wrapText="1"/>
    </xf>
    <xf numFmtId="0" fontId="23" fillId="2" borderId="0" xfId="0" applyNumberFormat="1" applyFont="1" applyFill="1" applyBorder="1" applyAlignment="1">
      <alignment horizontal="left" vertical="top" wrapText="1"/>
    </xf>
    <xf numFmtId="0" fontId="2" fillId="2" borderId="2" xfId="0" applyNumberFormat="1" applyFont="1" applyFill="1" applyBorder="1" applyAlignment="1">
      <alignment horizontal="left" vertical="top" wrapText="1"/>
    </xf>
    <xf numFmtId="0" fontId="2" fillId="2" borderId="2" xfId="0" applyNumberFormat="1" applyFont="1" applyFill="1" applyBorder="1" applyAlignment="1">
      <alignment horizontal="right" vertical="top" wrapText="1"/>
    </xf>
    <xf numFmtId="171" fontId="44" fillId="2" borderId="3" xfId="0" applyNumberFormat="1" applyFont="1" applyFill="1" applyBorder="1" applyAlignment="1">
      <alignment horizontal="right" vertical="top" wrapText="1"/>
    </xf>
    <xf numFmtId="0" fontId="44" fillId="2" borderId="3" xfId="0" applyNumberFormat="1" applyFont="1" applyFill="1" applyBorder="1" applyAlignment="1">
      <alignment horizontal="right" vertical="top" wrapText="1"/>
    </xf>
    <xf numFmtId="173" fontId="4" fillId="2" borderId="3" xfId="0" applyNumberFormat="1" applyFont="1" applyFill="1" applyBorder="1" applyAlignment="1">
      <alignment horizontal="left" vertical="top" wrapText="1"/>
    </xf>
    <xf numFmtId="0" fontId="7" fillId="2" borderId="4" xfId="0" applyNumberFormat="1" applyFont="1" applyFill="1" applyBorder="1" applyAlignment="1">
      <alignment horizontal="left" vertical="top" wrapText="1"/>
    </xf>
    <xf numFmtId="0" fontId="7" fillId="2" borderId="6" xfId="0" applyNumberFormat="1" applyFont="1" applyFill="1" applyBorder="1" applyAlignment="1">
      <alignment horizontal="left" vertical="top" wrapText="1"/>
    </xf>
  </cellXfs>
  <cellStyles count="16">
    <cellStyle name="Moeda" xfId="1" builtinId="4"/>
    <cellStyle name="Normal" xfId="0" builtinId="0"/>
    <cellStyle name="Normal 14" xfId="2"/>
    <cellStyle name="Normal 2" xfId="3"/>
    <cellStyle name="Normal_BDI" xfId="4"/>
    <cellStyle name="Normal_capa" xfId="5"/>
    <cellStyle name="Normal_Encargos Sociais" xfId="6"/>
    <cellStyle name="Normal_LO2001 01_026 001 00" xfId="7"/>
    <cellStyle name="Normal_LO2001 01_026 001 00 2" xfId="8"/>
    <cellStyle name="Normal_SL2007 01_006 0001 00_P" xfId="9"/>
    <cellStyle name="Normal_SV2007 01_011 01_CPU_Planilha alternativa 1" xfId="10"/>
    <cellStyle name="Porcentagem" xfId="11" builtinId="5"/>
    <cellStyle name="Porcentagem 5" xfId="12"/>
    <cellStyle name="Separador de milhares" xfId="15" builtinId="3"/>
    <cellStyle name="Separador de milhares 2" xfId="13"/>
    <cellStyle name="Separador de milhares_BDI"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E6E6E6"/>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428625</xdr:colOff>
      <xdr:row>2</xdr:row>
      <xdr:rowOff>0</xdr:rowOff>
    </xdr:to>
    <xdr:pic>
      <xdr:nvPicPr>
        <xdr:cNvPr id="934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419100" cy="2571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428625</xdr:colOff>
      <xdr:row>2</xdr:row>
      <xdr:rowOff>0</xdr:rowOff>
    </xdr:to>
    <xdr:pic>
      <xdr:nvPicPr>
        <xdr:cNvPr id="73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419100" cy="2571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428625</xdr:colOff>
      <xdr:row>2</xdr:row>
      <xdr:rowOff>0</xdr:rowOff>
    </xdr:to>
    <xdr:pic>
      <xdr:nvPicPr>
        <xdr:cNvPr id="83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419100" cy="257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257175</xdr:colOff>
      <xdr:row>0</xdr:row>
      <xdr:rowOff>123825</xdr:rowOff>
    </xdr:from>
    <xdr:to>
      <xdr:col>1</xdr:col>
      <xdr:colOff>219075</xdr:colOff>
      <xdr:row>2</xdr:row>
      <xdr:rowOff>114300</xdr:rowOff>
    </xdr:to>
    <xdr:pic>
      <xdr:nvPicPr>
        <xdr:cNvPr id="1234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7175" y="123825"/>
          <a:ext cx="571500" cy="352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390525</xdr:colOff>
      <xdr:row>0</xdr:row>
      <xdr:rowOff>152400</xdr:rowOff>
    </xdr:from>
    <xdr:to>
      <xdr:col>1</xdr:col>
      <xdr:colOff>352425</xdr:colOff>
      <xdr:row>2</xdr:row>
      <xdr:rowOff>142875</xdr:rowOff>
    </xdr:to>
    <xdr:pic>
      <xdr:nvPicPr>
        <xdr:cNvPr id="1132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0525" y="152400"/>
          <a:ext cx="571500" cy="352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104775</xdr:rowOff>
    </xdr:from>
    <xdr:to>
      <xdr:col>4</xdr:col>
      <xdr:colOff>142875</xdr:colOff>
      <xdr:row>3</xdr:row>
      <xdr:rowOff>57150</xdr:rowOff>
    </xdr:to>
    <xdr:pic>
      <xdr:nvPicPr>
        <xdr:cNvPr id="1035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19075" y="104775"/>
          <a:ext cx="571500" cy="352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428625</xdr:colOff>
      <xdr:row>2</xdr:row>
      <xdr:rowOff>0</xdr:rowOff>
    </xdr:to>
    <xdr:pic>
      <xdr:nvPicPr>
        <xdr:cNvPr id="115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419100" cy="2571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428625</xdr:colOff>
      <xdr:row>2</xdr:row>
      <xdr:rowOff>0</xdr:rowOff>
    </xdr:to>
    <xdr:pic>
      <xdr:nvPicPr>
        <xdr:cNvPr id="218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419100" cy="2571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428625</xdr:colOff>
      <xdr:row>2</xdr:row>
      <xdr:rowOff>0</xdr:rowOff>
    </xdr:to>
    <xdr:pic>
      <xdr:nvPicPr>
        <xdr:cNvPr id="320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419100" cy="2571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428625</xdr:colOff>
      <xdr:row>2</xdr:row>
      <xdr:rowOff>0</xdr:rowOff>
    </xdr:to>
    <xdr:pic>
      <xdr:nvPicPr>
        <xdr:cNvPr id="422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419100" cy="2571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428625</xdr:colOff>
      <xdr:row>2</xdr:row>
      <xdr:rowOff>0</xdr:rowOff>
    </xdr:to>
    <xdr:pic>
      <xdr:nvPicPr>
        <xdr:cNvPr id="525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419100" cy="257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6"/>
  <sheetViews>
    <sheetView topLeftCell="A19" workbookViewId="0">
      <selection sqref="A1:A2"/>
    </sheetView>
  </sheetViews>
  <sheetFormatPr defaultRowHeight="15.75"/>
  <cols>
    <col min="1" max="1" width="14.140625" style="242" customWidth="1"/>
    <col min="2" max="2" width="12.140625" style="242" customWidth="1"/>
    <col min="3" max="3" width="12.7109375" style="242" customWidth="1"/>
    <col min="4" max="4" width="18.5703125" style="242" customWidth="1"/>
    <col min="5" max="5" width="10.7109375" style="242" customWidth="1"/>
    <col min="6" max="6" width="12.7109375" style="242" customWidth="1"/>
    <col min="7" max="7" width="9.85546875" style="242" customWidth="1"/>
    <col min="8" max="8" width="6.140625" style="242" customWidth="1"/>
    <col min="9" max="9" width="12.7109375" style="242" customWidth="1"/>
    <col min="10" max="16384" width="9.140625" style="242"/>
  </cols>
  <sheetData>
    <row r="1" spans="1:13" ht="24" customHeight="1">
      <c r="A1" s="267" t="s">
        <v>655</v>
      </c>
      <c r="B1" s="268"/>
      <c r="C1" s="268"/>
      <c r="D1" s="268"/>
      <c r="E1" s="268"/>
      <c r="F1" s="268"/>
      <c r="G1" s="268"/>
      <c r="H1" s="268"/>
      <c r="I1" s="269"/>
    </row>
    <row r="2" spans="1:13" ht="24" customHeight="1">
      <c r="A2" s="270" t="s">
        <v>575</v>
      </c>
      <c r="B2" s="271"/>
      <c r="C2" s="271"/>
      <c r="D2" s="271"/>
      <c r="E2" s="271"/>
      <c r="F2" s="271"/>
      <c r="G2" s="271"/>
      <c r="H2" s="271"/>
      <c r="I2" s="272"/>
    </row>
    <row r="3" spans="1:13" ht="24" customHeight="1">
      <c r="A3" s="270" t="s">
        <v>577</v>
      </c>
      <c r="B3" s="271"/>
      <c r="C3" s="271"/>
      <c r="D3" s="271"/>
      <c r="E3" s="271"/>
      <c r="F3" s="271"/>
      <c r="G3" s="271"/>
      <c r="H3" s="271"/>
      <c r="I3" s="272"/>
    </row>
    <row r="4" spans="1:13" ht="19.5" customHeight="1" thickBot="1">
      <c r="A4" s="273"/>
      <c r="B4" s="274"/>
      <c r="C4" s="274"/>
      <c r="D4" s="274"/>
      <c r="E4" s="274"/>
      <c r="F4" s="274"/>
      <c r="G4" s="274"/>
      <c r="H4" s="274"/>
      <c r="I4" s="275"/>
    </row>
    <row r="5" spans="1:13" ht="13.5" customHeight="1">
      <c r="A5" s="276" t="s">
        <v>656</v>
      </c>
      <c r="B5" s="277"/>
      <c r="C5" s="277"/>
      <c r="D5" s="277"/>
      <c r="E5" s="277"/>
      <c r="F5" s="277"/>
      <c r="G5" s="277"/>
      <c r="H5" s="277"/>
      <c r="I5" s="278"/>
    </row>
    <row r="6" spans="1:13" s="243" customFormat="1" ht="57" customHeight="1" thickBot="1">
      <c r="A6" s="279" t="str">
        <f>GERAL!E7</f>
        <v>CONTRATAÇÃO DE EMPRESA PARA FORNECIMENTO, IMPLANTACAO, MONTAGEM E INSTALAÇÃO DO MÓDULO OPERACIONAL - MOP PARA AMPLIAÇÃO DAS SALAS DE EMBARQUE E DESEMBARQUE DO AEROPORTO DE ILHÉUS, EM ILHÉUS/BA.</v>
      </c>
      <c r="B6" s="280"/>
      <c r="C6" s="280"/>
      <c r="D6" s="280"/>
      <c r="E6" s="280"/>
      <c r="F6" s="280"/>
      <c r="G6" s="280"/>
      <c r="H6" s="280"/>
      <c r="I6" s="281"/>
    </row>
    <row r="7" spans="1:13" s="243" customFormat="1" ht="15" customHeight="1">
      <c r="A7" s="244" t="s">
        <v>657</v>
      </c>
      <c r="B7" s="245" t="s">
        <v>658</v>
      </c>
      <c r="C7" s="246" t="s">
        <v>659</v>
      </c>
      <c r="D7" s="282" t="s">
        <v>660</v>
      </c>
      <c r="E7" s="283"/>
      <c r="F7" s="282" t="s">
        <v>661</v>
      </c>
      <c r="G7" s="283"/>
      <c r="H7" s="283"/>
      <c r="I7" s="284"/>
      <c r="J7" s="247"/>
    </row>
    <row r="8" spans="1:13" s="243" customFormat="1" ht="19.5" customHeight="1" thickBot="1">
      <c r="A8" s="248" t="s">
        <v>662</v>
      </c>
      <c r="B8" s="249" t="s">
        <v>675</v>
      </c>
      <c r="C8" s="250"/>
      <c r="D8" s="285" t="str">
        <f>GERAL!E6</f>
        <v xml:space="preserve"> IL 06/000.91/01566/02</v>
      </c>
      <c r="E8" s="286"/>
      <c r="F8" s="287">
        <f>GERAL!M44</f>
        <v>0</v>
      </c>
      <c r="G8" s="288"/>
      <c r="H8" s="288"/>
      <c r="I8" s="289"/>
      <c r="J8" s="247"/>
    </row>
    <row r="9" spans="1:13" s="243" customFormat="1" ht="15" customHeight="1">
      <c r="A9" s="290" t="s">
        <v>663</v>
      </c>
      <c r="B9" s="291"/>
      <c r="C9" s="292"/>
      <c r="D9" s="293" t="s">
        <v>664</v>
      </c>
      <c r="E9" s="294"/>
      <c r="F9" s="294"/>
      <c r="G9" s="294"/>
      <c r="H9" s="294"/>
      <c r="I9" s="295"/>
    </row>
    <row r="10" spans="1:13" s="243" customFormat="1" ht="27" customHeight="1">
      <c r="A10" s="296"/>
      <c r="B10" s="297"/>
      <c r="C10" s="298"/>
      <c r="D10" s="299"/>
      <c r="E10" s="300"/>
      <c r="F10" s="300"/>
      <c r="G10" s="300"/>
      <c r="H10" s="300"/>
      <c r="I10" s="301"/>
    </row>
    <row r="11" spans="1:13" s="243" customFormat="1" ht="27" customHeight="1">
      <c r="A11" s="302"/>
      <c r="B11" s="303"/>
      <c r="C11" s="304"/>
      <c r="D11" s="305"/>
      <c r="E11" s="303"/>
      <c r="F11" s="303"/>
      <c r="G11" s="303"/>
      <c r="H11" s="303"/>
      <c r="I11" s="306"/>
    </row>
    <row r="12" spans="1:13" s="243" customFormat="1" ht="27" customHeight="1">
      <c r="A12" s="302"/>
      <c r="B12" s="303"/>
      <c r="C12" s="304"/>
      <c r="D12" s="305"/>
      <c r="E12" s="303"/>
      <c r="F12" s="303"/>
      <c r="G12" s="303"/>
      <c r="H12" s="303"/>
      <c r="I12" s="306"/>
    </row>
    <row r="13" spans="1:13" s="243" customFormat="1" ht="15" customHeight="1">
      <c r="A13" s="302"/>
      <c r="B13" s="303"/>
      <c r="C13" s="304"/>
      <c r="D13" s="307"/>
      <c r="E13" s="308"/>
      <c r="F13" s="308"/>
      <c r="G13" s="308"/>
      <c r="H13" s="308"/>
      <c r="I13" s="309"/>
    </row>
    <row r="14" spans="1:13" s="243" customFormat="1" ht="15" customHeight="1">
      <c r="A14" s="302"/>
      <c r="B14" s="303"/>
      <c r="C14" s="304"/>
      <c r="D14" s="307"/>
      <c r="E14" s="308"/>
      <c r="F14" s="308"/>
      <c r="G14" s="308"/>
      <c r="H14" s="308"/>
      <c r="I14" s="309"/>
    </row>
    <row r="15" spans="1:13" s="243" customFormat="1" ht="15" customHeight="1" thickBot="1">
      <c r="A15" s="302"/>
      <c r="B15" s="303"/>
      <c r="C15" s="304"/>
      <c r="D15" s="310"/>
      <c r="E15" s="311"/>
      <c r="F15" s="311"/>
      <c r="G15" s="311"/>
      <c r="H15" s="311"/>
      <c r="I15" s="312"/>
    </row>
    <row r="16" spans="1:13" s="243" customFormat="1" ht="15" customHeight="1">
      <c r="A16" s="313" t="s">
        <v>665</v>
      </c>
      <c r="B16" s="314"/>
      <c r="C16" s="314"/>
      <c r="D16" s="314"/>
      <c r="E16" s="314"/>
      <c r="F16" s="314"/>
      <c r="G16" s="314"/>
      <c r="H16" s="314"/>
      <c r="I16" s="315"/>
      <c r="M16" s="251"/>
    </row>
    <row r="17" spans="1:15" s="243" customFormat="1" ht="15" customHeight="1">
      <c r="A17" s="252" t="s">
        <v>666</v>
      </c>
      <c r="B17" s="316" t="s">
        <v>667</v>
      </c>
      <c r="C17" s="317"/>
      <c r="D17" s="317"/>
      <c r="E17" s="253" t="s">
        <v>668</v>
      </c>
      <c r="F17" s="317" t="s">
        <v>664</v>
      </c>
      <c r="G17" s="317"/>
      <c r="H17" s="317"/>
      <c r="I17" s="318"/>
      <c r="K17" s="251"/>
      <c r="N17" s="251"/>
    </row>
    <row r="18" spans="1:15" s="243" customFormat="1" ht="22.5" customHeight="1">
      <c r="A18" s="254"/>
      <c r="B18" s="319"/>
      <c r="C18" s="320"/>
      <c r="D18" s="321"/>
      <c r="E18" s="263"/>
      <c r="F18" s="322"/>
      <c r="G18" s="323"/>
      <c r="H18" s="323"/>
      <c r="I18" s="324"/>
      <c r="K18" s="251"/>
      <c r="N18" s="251"/>
    </row>
    <row r="19" spans="1:15" s="243" customFormat="1" ht="22.5" customHeight="1">
      <c r="A19" s="255"/>
      <c r="B19" s="325"/>
      <c r="C19" s="326"/>
      <c r="D19" s="327"/>
      <c r="E19" s="264"/>
      <c r="F19" s="328"/>
      <c r="G19" s="329"/>
      <c r="H19" s="329"/>
      <c r="I19" s="330"/>
      <c r="K19" s="251"/>
    </row>
    <row r="20" spans="1:15" s="243" customFormat="1" ht="42" customHeight="1">
      <c r="A20" s="255"/>
      <c r="B20" s="331"/>
      <c r="C20" s="332"/>
      <c r="D20" s="333"/>
      <c r="E20" s="256"/>
      <c r="F20" s="307"/>
      <c r="G20" s="308"/>
      <c r="H20" s="308"/>
      <c r="I20" s="309"/>
      <c r="K20" s="251"/>
    </row>
    <row r="21" spans="1:15" s="243" customFormat="1" ht="15" customHeight="1" thickBot="1">
      <c r="A21" s="257"/>
      <c r="B21" s="334"/>
      <c r="C21" s="335"/>
      <c r="D21" s="336"/>
      <c r="E21" s="258"/>
      <c r="F21" s="337"/>
      <c r="G21" s="338"/>
      <c r="H21" s="338"/>
      <c r="I21" s="339"/>
      <c r="K21" s="251"/>
    </row>
    <row r="22" spans="1:15" s="243" customFormat="1" ht="15" customHeight="1">
      <c r="A22" s="340" t="s">
        <v>669</v>
      </c>
      <c r="B22" s="341"/>
      <c r="C22" s="341"/>
      <c r="D22" s="341"/>
      <c r="E22" s="341"/>
      <c r="F22" s="341"/>
      <c r="G22" s="341"/>
      <c r="H22" s="341"/>
      <c r="I22" s="342"/>
      <c r="K22" s="251"/>
    </row>
    <row r="23" spans="1:15" s="243" customFormat="1" ht="35.25" customHeight="1">
      <c r="A23" s="343" t="s">
        <v>670</v>
      </c>
      <c r="B23" s="344"/>
      <c r="C23" s="344"/>
      <c r="D23" s="344"/>
      <c r="E23" s="344"/>
      <c r="F23" s="344"/>
      <c r="G23" s="344"/>
      <c r="H23" s="344"/>
      <c r="I23" s="345"/>
      <c r="K23" s="251"/>
    </row>
    <row r="24" spans="1:15" s="243" customFormat="1" ht="6.75" customHeight="1" thickBot="1">
      <c r="A24" s="346"/>
      <c r="B24" s="347"/>
      <c r="C24" s="347"/>
      <c r="D24" s="347"/>
      <c r="E24" s="347"/>
      <c r="F24" s="347"/>
      <c r="G24" s="347"/>
      <c r="H24" s="347"/>
      <c r="I24" s="348"/>
      <c r="K24" s="251"/>
      <c r="O24" s="251"/>
    </row>
    <row r="25" spans="1:15" s="243" customFormat="1" ht="15.75" customHeight="1">
      <c r="A25" s="340" t="s">
        <v>671</v>
      </c>
      <c r="B25" s="341"/>
      <c r="C25" s="341"/>
      <c r="D25" s="349" t="s">
        <v>672</v>
      </c>
      <c r="E25" s="350"/>
      <c r="F25" s="350"/>
      <c r="G25" s="350"/>
      <c r="H25" s="350"/>
      <c r="I25" s="351"/>
    </row>
    <row r="26" spans="1:15" s="243" customFormat="1" ht="23.25" customHeight="1">
      <c r="A26" s="352"/>
      <c r="B26" s="353"/>
      <c r="C26" s="354"/>
      <c r="D26" s="355"/>
      <c r="E26" s="356"/>
      <c r="F26" s="357"/>
      <c r="G26" s="357"/>
      <c r="H26" s="357"/>
      <c r="I26" s="358"/>
    </row>
    <row r="27" spans="1:15" s="243" customFormat="1" ht="23.25" customHeight="1">
      <c r="A27" s="359"/>
      <c r="B27" s="360"/>
      <c r="C27" s="360"/>
      <c r="D27" s="361"/>
      <c r="E27" s="362"/>
      <c r="F27" s="363"/>
      <c r="G27" s="363"/>
      <c r="H27" s="363"/>
      <c r="I27" s="364"/>
    </row>
    <row r="28" spans="1:15" s="243" customFormat="1" ht="23.25" customHeight="1">
      <c r="A28" s="365"/>
      <c r="B28" s="366"/>
      <c r="C28" s="366"/>
      <c r="D28" s="367"/>
      <c r="E28" s="271"/>
      <c r="F28" s="363"/>
      <c r="G28" s="363"/>
      <c r="H28" s="363"/>
      <c r="I28" s="364"/>
    </row>
    <row r="29" spans="1:15" s="243" customFormat="1" ht="15" customHeight="1">
      <c r="A29" s="359"/>
      <c r="B29" s="360"/>
      <c r="C29" s="360"/>
      <c r="D29" s="361"/>
      <c r="E29" s="362"/>
      <c r="F29" s="363"/>
      <c r="G29" s="363"/>
      <c r="H29" s="363"/>
      <c r="I29" s="364"/>
      <c r="M29" s="259"/>
    </row>
    <row r="30" spans="1:15" s="243" customFormat="1" ht="15" customHeight="1">
      <c r="A30" s="359"/>
      <c r="B30" s="360"/>
      <c r="C30" s="360"/>
      <c r="D30" s="367"/>
      <c r="E30" s="271"/>
      <c r="F30" s="368"/>
      <c r="G30" s="368"/>
      <c r="H30" s="368"/>
      <c r="I30" s="369"/>
      <c r="M30" s="260"/>
    </row>
    <row r="31" spans="1:15" s="243" customFormat="1" ht="15" customHeight="1">
      <c r="A31" s="365"/>
      <c r="B31" s="366"/>
      <c r="C31" s="366"/>
      <c r="D31" s="361"/>
      <c r="E31" s="362"/>
      <c r="F31" s="362"/>
      <c r="G31" s="362"/>
      <c r="H31" s="362"/>
      <c r="I31" s="370"/>
    </row>
    <row r="32" spans="1:15" s="243" customFormat="1" ht="15" customHeight="1">
      <c r="A32" s="359"/>
      <c r="B32" s="360"/>
      <c r="C32" s="360"/>
      <c r="D32" s="367"/>
      <c r="E32" s="271"/>
      <c r="F32" s="271"/>
      <c r="G32" s="271"/>
      <c r="H32" s="271"/>
      <c r="I32" s="272"/>
    </row>
    <row r="33" spans="1:10" s="243" customFormat="1" ht="15" customHeight="1" thickBot="1">
      <c r="A33" s="371"/>
      <c r="B33" s="311"/>
      <c r="C33" s="311"/>
      <c r="D33" s="372"/>
      <c r="E33" s="373"/>
      <c r="F33" s="373"/>
      <c r="G33" s="373"/>
      <c r="H33" s="373"/>
      <c r="I33" s="374"/>
    </row>
    <row r="34" spans="1:10" s="243" customFormat="1" ht="15.75" customHeight="1">
      <c r="A34" s="375" t="s">
        <v>673</v>
      </c>
      <c r="B34" s="376"/>
      <c r="C34" s="376"/>
      <c r="D34" s="376"/>
      <c r="E34" s="376"/>
      <c r="F34" s="376"/>
      <c r="G34" s="376"/>
      <c r="H34" s="376"/>
      <c r="I34" s="377"/>
    </row>
    <row r="35" spans="1:10" s="243" customFormat="1" ht="15.75" customHeight="1">
      <c r="A35" s="378"/>
      <c r="B35" s="379"/>
      <c r="C35" s="379"/>
      <c r="D35" s="379"/>
      <c r="E35" s="379"/>
      <c r="F35" s="379"/>
      <c r="G35" s="379"/>
      <c r="H35" s="379"/>
      <c r="I35" s="380"/>
    </row>
    <row r="36" spans="1:10" s="243" customFormat="1" ht="15.75" customHeight="1">
      <c r="A36" s="381"/>
      <c r="B36" s="382"/>
      <c r="C36" s="382"/>
      <c r="D36" s="382"/>
      <c r="E36" s="382"/>
      <c r="F36" s="382"/>
      <c r="G36" s="382"/>
      <c r="H36" s="382"/>
      <c r="I36" s="383"/>
      <c r="J36" s="261"/>
    </row>
    <row r="37" spans="1:10" s="243" customFormat="1" ht="15.75" customHeight="1">
      <c r="A37" s="381"/>
      <c r="B37" s="382"/>
      <c r="C37" s="382"/>
      <c r="D37" s="382"/>
      <c r="E37" s="382"/>
      <c r="F37" s="382"/>
      <c r="G37" s="382"/>
      <c r="H37" s="382"/>
      <c r="I37" s="383"/>
    </row>
    <row r="38" spans="1:10" s="243" customFormat="1" ht="15.75" customHeight="1" thickBot="1">
      <c r="A38" s="384"/>
      <c r="B38" s="385"/>
      <c r="C38" s="385"/>
      <c r="D38" s="385"/>
      <c r="E38" s="385"/>
      <c r="F38" s="385"/>
      <c r="G38" s="385"/>
      <c r="H38" s="385"/>
      <c r="I38" s="386"/>
    </row>
    <row r="39" spans="1:10" ht="15.75" customHeight="1">
      <c r="A39" s="387" t="s">
        <v>674</v>
      </c>
      <c r="B39" s="388"/>
      <c r="C39" s="388"/>
      <c r="D39" s="388"/>
      <c r="E39" s="388"/>
      <c r="F39" s="388"/>
      <c r="G39" s="388"/>
      <c r="H39" s="388"/>
      <c r="I39" s="389"/>
    </row>
    <row r="40" spans="1:10" ht="15.75" customHeight="1">
      <c r="A40" s="390"/>
      <c r="B40" s="391"/>
      <c r="C40" s="391"/>
      <c r="D40" s="391"/>
      <c r="E40" s="391"/>
      <c r="F40" s="391"/>
      <c r="G40" s="391"/>
      <c r="H40" s="391"/>
      <c r="I40" s="392"/>
    </row>
    <row r="41" spans="1:10" ht="15.75" customHeight="1">
      <c r="A41" s="381"/>
      <c r="B41" s="382"/>
      <c r="C41" s="382"/>
      <c r="D41" s="382"/>
      <c r="E41" s="382"/>
      <c r="F41" s="382"/>
      <c r="G41" s="382"/>
      <c r="H41" s="382"/>
      <c r="I41" s="383"/>
    </row>
    <row r="42" spans="1:10" ht="15.75" customHeight="1">
      <c r="A42" s="381"/>
      <c r="B42" s="382"/>
      <c r="C42" s="382"/>
      <c r="D42" s="382"/>
      <c r="E42" s="382"/>
      <c r="F42" s="382"/>
      <c r="G42" s="382"/>
      <c r="H42" s="382"/>
      <c r="I42" s="383"/>
    </row>
    <row r="43" spans="1:10" ht="15.75" customHeight="1" thickBot="1">
      <c r="A43" s="384"/>
      <c r="B43" s="385"/>
      <c r="C43" s="385"/>
      <c r="D43" s="385"/>
      <c r="E43" s="385"/>
      <c r="F43" s="385"/>
      <c r="G43" s="385"/>
      <c r="H43" s="385"/>
      <c r="I43" s="386"/>
    </row>
    <row r="46" spans="1:10">
      <c r="F46" s="262"/>
    </row>
  </sheetData>
  <mergeCells count="74">
    <mergeCell ref="A43:I43"/>
    <mergeCell ref="A37:I37"/>
    <mergeCell ref="A38:I38"/>
    <mergeCell ref="A39:I39"/>
    <mergeCell ref="A40:I40"/>
    <mergeCell ref="A41:I41"/>
    <mergeCell ref="A42:I42"/>
    <mergeCell ref="A33:C33"/>
    <mergeCell ref="D33:E33"/>
    <mergeCell ref="F33:I33"/>
    <mergeCell ref="A34:I34"/>
    <mergeCell ref="A35:I35"/>
    <mergeCell ref="A36:I36"/>
    <mergeCell ref="A31:C31"/>
    <mergeCell ref="D31:E31"/>
    <mergeCell ref="F31:I31"/>
    <mergeCell ref="A32:C32"/>
    <mergeCell ref="D32:E32"/>
    <mergeCell ref="F32:I32"/>
    <mergeCell ref="A29:C29"/>
    <mergeCell ref="D29:E29"/>
    <mergeCell ref="F29:I29"/>
    <mergeCell ref="A30:C30"/>
    <mergeCell ref="D30:E30"/>
    <mergeCell ref="F30:I30"/>
    <mergeCell ref="A27:C27"/>
    <mergeCell ref="D27:E27"/>
    <mergeCell ref="F27:I27"/>
    <mergeCell ref="A28:C28"/>
    <mergeCell ref="D28:E28"/>
    <mergeCell ref="F28:I28"/>
    <mergeCell ref="A25:C25"/>
    <mergeCell ref="D25:E25"/>
    <mergeCell ref="F25:I25"/>
    <mergeCell ref="A26:C26"/>
    <mergeCell ref="D26:E26"/>
    <mergeCell ref="F26:I26"/>
    <mergeCell ref="B20:D20"/>
    <mergeCell ref="F20:I20"/>
    <mergeCell ref="B21:D21"/>
    <mergeCell ref="F21:I21"/>
    <mergeCell ref="A22:I22"/>
    <mergeCell ref="A23:I24"/>
    <mergeCell ref="A16:I16"/>
    <mergeCell ref="B17:D17"/>
    <mergeCell ref="F17:I17"/>
    <mergeCell ref="B18:D18"/>
    <mergeCell ref="F18:I18"/>
    <mergeCell ref="B19:D19"/>
    <mergeCell ref="F19:I19"/>
    <mergeCell ref="A13:C13"/>
    <mergeCell ref="D13:I13"/>
    <mergeCell ref="A14:C14"/>
    <mergeCell ref="D14:I14"/>
    <mergeCell ref="A15:C15"/>
    <mergeCell ref="D15:I15"/>
    <mergeCell ref="A10:C10"/>
    <mergeCell ref="D10:I10"/>
    <mergeCell ref="A11:C11"/>
    <mergeCell ref="D11:I11"/>
    <mergeCell ref="A12:C12"/>
    <mergeCell ref="D12:I12"/>
    <mergeCell ref="D7:E7"/>
    <mergeCell ref="F7:I7"/>
    <mergeCell ref="D8:E8"/>
    <mergeCell ref="F8:I8"/>
    <mergeCell ref="A9:C9"/>
    <mergeCell ref="D9:I9"/>
    <mergeCell ref="A1:I1"/>
    <mergeCell ref="A2:I2"/>
    <mergeCell ref="A3:I3"/>
    <mergeCell ref="A4:I4"/>
    <mergeCell ref="A5:I5"/>
    <mergeCell ref="A6:I6"/>
  </mergeCells>
  <pageMargins left="0.51181102362204722" right="0.51181102362204722" top="0.78740157480314965" bottom="0.78740157480314965"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dimension ref="A1:N32"/>
  <sheetViews>
    <sheetView zoomScaleNormal="100" workbookViewId="0">
      <selection sqref="A1:A2"/>
    </sheetView>
  </sheetViews>
  <sheetFormatPr defaultRowHeight="12.75"/>
  <cols>
    <col min="1" max="1" width="9.42578125" bestFit="1" customWidth="1"/>
    <col min="2" max="2" width="2.28515625" bestFit="1" customWidth="1"/>
    <col min="3" max="3" width="6.85546875" bestFit="1" customWidth="1"/>
    <col min="4" max="4" width="2" bestFit="1" customWidth="1"/>
    <col min="5" max="5" width="48.140625" bestFit="1" customWidth="1"/>
    <col min="6" max="6" width="31.5703125" bestFit="1" customWidth="1"/>
    <col min="7" max="8" width="2.7109375" bestFit="1" customWidth="1"/>
    <col min="9" max="9" width="9.5703125" bestFit="1" customWidth="1"/>
    <col min="10" max="10" width="1.42578125" bestFit="1" customWidth="1"/>
    <col min="11" max="11" width="6.85546875" bestFit="1" customWidth="1"/>
    <col min="12" max="12" width="2.7109375" bestFit="1" customWidth="1"/>
    <col min="13" max="13" width="11" bestFit="1" customWidth="1"/>
    <col min="14" max="14" width="0" hidden="1" bestFit="1" customWidth="1"/>
  </cols>
  <sheetData>
    <row r="1" spans="1:14" ht="10.9" customHeight="1">
      <c r="A1" s="397"/>
      <c r="B1" s="397" t="s">
        <v>0</v>
      </c>
      <c r="C1" s="397"/>
      <c r="D1" s="397"/>
      <c r="E1" s="397"/>
      <c r="F1" s="397"/>
      <c r="G1" s="397"/>
      <c r="H1" s="397"/>
      <c r="I1" s="397"/>
      <c r="J1" s="397"/>
      <c r="K1" s="645" t="s">
        <v>440</v>
      </c>
      <c r="L1" s="645"/>
      <c r="M1" s="645"/>
      <c r="N1" s="645"/>
    </row>
    <row r="2" spans="1:14" ht="10.9" customHeight="1">
      <c r="A2" s="397"/>
      <c r="B2" s="397"/>
      <c r="C2" s="397"/>
      <c r="D2" s="397"/>
      <c r="E2" s="397"/>
      <c r="F2" s="397"/>
      <c r="G2" s="397"/>
      <c r="H2" s="397"/>
      <c r="I2" s="397"/>
      <c r="J2" s="397"/>
      <c r="K2" s="645"/>
      <c r="L2" s="645"/>
      <c r="M2" s="645"/>
      <c r="N2" s="645"/>
    </row>
    <row r="3" spans="1:14" ht="10.9" customHeight="1">
      <c r="A3" s="2"/>
      <c r="B3" s="647" t="s">
        <v>2</v>
      </c>
      <c r="C3" s="647"/>
      <c r="D3" s="647"/>
      <c r="E3" s="647"/>
      <c r="F3" s="647"/>
      <c r="G3" s="647"/>
      <c r="H3" s="647"/>
      <c r="I3" s="647"/>
      <c r="J3" s="647"/>
      <c r="K3" s="648"/>
      <c r="L3" s="648"/>
      <c r="M3" s="648"/>
      <c r="N3" s="648"/>
    </row>
    <row r="4" spans="1:14" ht="10.9" customHeight="1">
      <c r="A4" s="1"/>
      <c r="B4" s="397"/>
      <c r="C4" s="397"/>
      <c r="D4" s="397"/>
      <c r="E4" s="397"/>
      <c r="F4" s="397"/>
      <c r="G4" s="397"/>
      <c r="H4" s="397"/>
      <c r="I4" s="397"/>
      <c r="J4" s="397"/>
      <c r="K4" s="645"/>
      <c r="L4" s="645"/>
      <c r="M4" s="645"/>
      <c r="N4" s="645"/>
    </row>
    <row r="5" spans="1:14" ht="10.35" customHeight="1">
      <c r="A5" s="643" t="s">
        <v>3</v>
      </c>
      <c r="B5" s="643"/>
      <c r="C5" s="643"/>
      <c r="D5" s="643"/>
      <c r="E5" s="644" t="s">
        <v>4</v>
      </c>
      <c r="F5" s="644"/>
      <c r="G5" s="644"/>
      <c r="H5" s="643"/>
      <c r="I5" s="644"/>
      <c r="J5" s="644"/>
      <c r="K5" s="644"/>
      <c r="L5" s="644"/>
      <c r="M5" s="644"/>
      <c r="N5" s="644"/>
    </row>
    <row r="6" spans="1:14" ht="10.35" customHeight="1">
      <c r="A6" s="643" t="s">
        <v>5</v>
      </c>
      <c r="B6" s="643"/>
      <c r="C6" s="643"/>
      <c r="D6" s="643"/>
      <c r="E6" s="644" t="s">
        <v>48</v>
      </c>
      <c r="F6" s="644"/>
      <c r="G6" s="644"/>
      <c r="H6" s="643" t="s">
        <v>7</v>
      </c>
      <c r="I6" s="643"/>
      <c r="J6" s="643"/>
      <c r="K6" s="643"/>
      <c r="L6" s="644" t="s">
        <v>421</v>
      </c>
      <c r="M6" s="644"/>
      <c r="N6" s="644"/>
    </row>
    <row r="7" spans="1:14" ht="10.35" customHeight="1">
      <c r="A7" s="643" t="s">
        <v>9</v>
      </c>
      <c r="B7" s="643"/>
      <c r="C7" s="643"/>
      <c r="D7" s="643"/>
      <c r="E7" s="644" t="s">
        <v>441</v>
      </c>
      <c r="F7" s="644"/>
      <c r="G7" s="644"/>
      <c r="H7" s="643"/>
      <c r="I7" s="644"/>
      <c r="J7" s="644"/>
      <c r="K7" s="644"/>
      <c r="L7" s="644"/>
      <c r="M7" s="644"/>
      <c r="N7" s="644"/>
    </row>
    <row r="8" spans="1:14" ht="10.35" customHeight="1">
      <c r="A8" s="643" t="s">
        <v>11</v>
      </c>
      <c r="B8" s="643"/>
      <c r="C8" s="643"/>
      <c r="D8" s="643"/>
      <c r="E8" s="644" t="s">
        <v>442</v>
      </c>
      <c r="F8" s="644"/>
      <c r="G8" s="644"/>
      <c r="H8" s="643"/>
      <c r="I8" s="644"/>
      <c r="J8" s="644"/>
      <c r="K8" s="644"/>
      <c r="L8" s="644"/>
      <c r="M8" s="644"/>
      <c r="N8" s="644"/>
    </row>
    <row r="9" spans="1:14" ht="10.35" customHeight="1">
      <c r="A9" s="643" t="s">
        <v>13</v>
      </c>
      <c r="B9" s="643"/>
      <c r="C9" s="643"/>
      <c r="D9" s="643"/>
      <c r="E9" s="644" t="s">
        <v>14</v>
      </c>
      <c r="F9" s="644"/>
      <c r="G9" s="644"/>
      <c r="H9" s="643"/>
      <c r="I9" s="644"/>
      <c r="J9" s="644"/>
      <c r="K9" s="644"/>
      <c r="L9" s="644"/>
      <c r="M9" s="644"/>
      <c r="N9" s="644"/>
    </row>
    <row r="10" spans="1:14" ht="10.35" customHeight="1">
      <c r="A10" s="643" t="s">
        <v>443</v>
      </c>
      <c r="B10" s="643"/>
      <c r="C10" s="643"/>
      <c r="D10" s="643"/>
      <c r="E10" s="644" t="s">
        <v>444</v>
      </c>
      <c r="F10" s="644"/>
      <c r="G10" s="644"/>
      <c r="H10" s="643"/>
      <c r="I10" s="644"/>
      <c r="J10" s="644"/>
      <c r="K10" s="644"/>
      <c r="L10" s="644"/>
      <c r="M10" s="644"/>
      <c r="N10" s="644"/>
    </row>
    <row r="11" spans="1:14" ht="10.9" customHeight="1">
      <c r="A11" s="397"/>
      <c r="B11" s="397"/>
      <c r="C11" s="397"/>
      <c r="D11" s="397"/>
      <c r="E11" s="397"/>
      <c r="F11" s="397"/>
      <c r="G11" s="397"/>
      <c r="H11" s="397"/>
      <c r="I11" s="397"/>
      <c r="J11" s="397"/>
      <c r="K11" s="397"/>
      <c r="L11" s="397"/>
      <c r="M11" s="397"/>
      <c r="N11" s="397"/>
    </row>
    <row r="12" spans="1:14" ht="19.350000000000001" customHeight="1">
      <c r="A12" s="641" t="s">
        <v>15</v>
      </c>
      <c r="B12" s="641"/>
      <c r="C12" s="3" t="s">
        <v>16</v>
      </c>
      <c r="D12" s="641" t="s">
        <v>17</v>
      </c>
      <c r="E12" s="641"/>
      <c r="F12" s="641"/>
      <c r="G12" s="641" t="s">
        <v>18</v>
      </c>
      <c r="H12" s="641"/>
      <c r="I12" s="3" t="s">
        <v>19</v>
      </c>
      <c r="J12" s="641" t="s">
        <v>20</v>
      </c>
      <c r="K12" s="641"/>
      <c r="L12" s="641"/>
      <c r="M12" s="3" t="s">
        <v>21</v>
      </c>
      <c r="N12" s="3"/>
    </row>
    <row r="13" spans="1:14" ht="9.75" customHeight="1">
      <c r="A13" s="642" t="s">
        <v>22</v>
      </c>
      <c r="B13" s="642"/>
      <c r="C13" s="4"/>
      <c r="D13" s="652" t="s">
        <v>445</v>
      </c>
      <c r="E13" s="653"/>
      <c r="F13" s="653"/>
      <c r="G13" s="20"/>
      <c r="H13" s="20"/>
      <c r="I13" s="20"/>
      <c r="J13" s="20"/>
      <c r="K13" s="20"/>
      <c r="L13" s="21"/>
      <c r="M13" s="14">
        <f>SUM(M14:M17)</f>
        <v>0</v>
      </c>
      <c r="N13" s="4"/>
    </row>
    <row r="14" spans="1:14" ht="29.1" customHeight="1">
      <c r="A14" s="629" t="s">
        <v>24</v>
      </c>
      <c r="B14" s="629"/>
      <c r="C14" s="7">
        <v>18086</v>
      </c>
      <c r="D14" s="629" t="s">
        <v>53</v>
      </c>
      <c r="E14" s="629"/>
      <c r="F14" s="629"/>
      <c r="G14" s="634" t="s">
        <v>39</v>
      </c>
      <c r="H14" s="634"/>
      <c r="I14" s="10">
        <v>14.26</v>
      </c>
      <c r="J14" s="635"/>
      <c r="K14" s="636"/>
      <c r="L14" s="636"/>
      <c r="M14" s="9">
        <f t="shared" ref="M14:M29" si="0">ROUND(I14*J14,2)</f>
        <v>0</v>
      </c>
      <c r="N14" s="6"/>
    </row>
    <row r="15" spans="1:14" ht="19.350000000000001" customHeight="1">
      <c r="A15" s="629" t="s">
        <v>27</v>
      </c>
      <c r="B15" s="629"/>
      <c r="C15" s="7">
        <v>16938</v>
      </c>
      <c r="D15" s="629" t="s">
        <v>446</v>
      </c>
      <c r="E15" s="629"/>
      <c r="F15" s="629"/>
      <c r="G15" s="634" t="s">
        <v>55</v>
      </c>
      <c r="H15" s="634"/>
      <c r="I15" s="11">
        <v>350</v>
      </c>
      <c r="J15" s="637"/>
      <c r="K15" s="636"/>
      <c r="L15" s="636"/>
      <c r="M15" s="9">
        <f t="shared" si="0"/>
        <v>0</v>
      </c>
      <c r="N15" s="6"/>
    </row>
    <row r="16" spans="1:14" ht="29.1" customHeight="1">
      <c r="A16" s="629" t="s">
        <v>29</v>
      </c>
      <c r="B16" s="629"/>
      <c r="C16" s="7">
        <v>18075</v>
      </c>
      <c r="D16" s="629" t="s">
        <v>73</v>
      </c>
      <c r="E16" s="629"/>
      <c r="F16" s="629"/>
      <c r="G16" s="634" t="s">
        <v>39</v>
      </c>
      <c r="H16" s="634"/>
      <c r="I16" s="10">
        <v>50.94</v>
      </c>
      <c r="J16" s="635"/>
      <c r="K16" s="636"/>
      <c r="L16" s="636"/>
      <c r="M16" s="9">
        <f t="shared" si="0"/>
        <v>0</v>
      </c>
      <c r="N16" s="6"/>
    </row>
    <row r="17" spans="1:14" ht="19.350000000000001" customHeight="1">
      <c r="A17" s="629" t="s">
        <v>32</v>
      </c>
      <c r="B17" s="629"/>
      <c r="C17" s="7">
        <v>18084</v>
      </c>
      <c r="D17" s="629" t="s">
        <v>447</v>
      </c>
      <c r="E17" s="629"/>
      <c r="F17" s="629"/>
      <c r="G17" s="634" t="s">
        <v>89</v>
      </c>
      <c r="H17" s="634"/>
      <c r="I17" s="8">
        <v>7.3</v>
      </c>
      <c r="J17" s="637"/>
      <c r="K17" s="636"/>
      <c r="L17" s="636"/>
      <c r="M17" s="9">
        <f t="shared" si="0"/>
        <v>0</v>
      </c>
      <c r="N17" s="6"/>
    </row>
    <row r="18" spans="1:14" ht="9.75" customHeight="1">
      <c r="A18" s="642" t="s">
        <v>56</v>
      </c>
      <c r="B18" s="642"/>
      <c r="C18" s="4"/>
      <c r="D18" s="652" t="s">
        <v>448</v>
      </c>
      <c r="E18" s="653"/>
      <c r="F18" s="653"/>
      <c r="G18" s="20"/>
      <c r="H18" s="20"/>
      <c r="I18" s="20"/>
      <c r="J18" s="20"/>
      <c r="K18" s="20"/>
      <c r="L18" s="21"/>
      <c r="M18" s="14">
        <f>SUM(M19:M20)</f>
        <v>0</v>
      </c>
      <c r="N18" s="4"/>
    </row>
    <row r="19" spans="1:14" ht="29.1" customHeight="1">
      <c r="A19" s="629" t="s">
        <v>58</v>
      </c>
      <c r="B19" s="629"/>
      <c r="C19" s="7">
        <v>18080</v>
      </c>
      <c r="D19" s="629" t="s">
        <v>449</v>
      </c>
      <c r="E19" s="629"/>
      <c r="F19" s="629"/>
      <c r="G19" s="634" t="s">
        <v>104</v>
      </c>
      <c r="H19" s="634"/>
      <c r="I19" s="8">
        <v>3.6</v>
      </c>
      <c r="J19" s="639"/>
      <c r="K19" s="636"/>
      <c r="L19" s="636"/>
      <c r="M19" s="9">
        <f t="shared" si="0"/>
        <v>0</v>
      </c>
      <c r="N19" s="6"/>
    </row>
    <row r="20" spans="1:14" ht="29.1" customHeight="1">
      <c r="A20" s="629" t="s">
        <v>60</v>
      </c>
      <c r="B20" s="629"/>
      <c r="C20" s="7">
        <v>18091</v>
      </c>
      <c r="D20" s="629" t="s">
        <v>450</v>
      </c>
      <c r="E20" s="629"/>
      <c r="F20" s="629"/>
      <c r="G20" s="634" t="s">
        <v>104</v>
      </c>
      <c r="H20" s="634"/>
      <c r="I20" s="8">
        <v>3.5</v>
      </c>
      <c r="J20" s="639"/>
      <c r="K20" s="636"/>
      <c r="L20" s="636"/>
      <c r="M20" s="9">
        <f t="shared" si="0"/>
        <v>0</v>
      </c>
      <c r="N20" s="6"/>
    </row>
    <row r="21" spans="1:14" ht="9.75" customHeight="1">
      <c r="A21" s="642" t="s">
        <v>66</v>
      </c>
      <c r="B21" s="642"/>
      <c r="C21" s="4"/>
      <c r="D21" s="652" t="s">
        <v>451</v>
      </c>
      <c r="E21" s="653"/>
      <c r="F21" s="653"/>
      <c r="G21" s="20"/>
      <c r="H21" s="20"/>
      <c r="I21" s="20"/>
      <c r="J21" s="20"/>
      <c r="K21" s="20"/>
      <c r="L21" s="21"/>
      <c r="M21" s="16">
        <f>SUM(M22:M23)</f>
        <v>0</v>
      </c>
      <c r="N21" s="4"/>
    </row>
    <row r="22" spans="1:14" ht="19.350000000000001" customHeight="1">
      <c r="A22" s="629" t="s">
        <v>68</v>
      </c>
      <c r="B22" s="629"/>
      <c r="C22" s="7">
        <v>16894</v>
      </c>
      <c r="D22" s="629" t="s">
        <v>452</v>
      </c>
      <c r="E22" s="629"/>
      <c r="F22" s="629"/>
      <c r="G22" s="634" t="s">
        <v>104</v>
      </c>
      <c r="H22" s="634"/>
      <c r="I22" s="10">
        <v>60</v>
      </c>
      <c r="J22" s="637"/>
      <c r="K22" s="636"/>
      <c r="L22" s="636"/>
      <c r="M22" s="9">
        <f t="shared" si="0"/>
        <v>0</v>
      </c>
      <c r="N22" s="6"/>
    </row>
    <row r="23" spans="1:14" ht="19.350000000000001" customHeight="1">
      <c r="A23" s="629" t="s">
        <v>278</v>
      </c>
      <c r="B23" s="629"/>
      <c r="C23" s="7">
        <v>17129</v>
      </c>
      <c r="D23" s="629" t="s">
        <v>453</v>
      </c>
      <c r="E23" s="629"/>
      <c r="F23" s="629"/>
      <c r="G23" s="634" t="s">
        <v>104</v>
      </c>
      <c r="H23" s="634"/>
      <c r="I23" s="8">
        <v>2.16</v>
      </c>
      <c r="J23" s="635"/>
      <c r="K23" s="636"/>
      <c r="L23" s="636"/>
      <c r="M23" s="9">
        <f t="shared" si="0"/>
        <v>0</v>
      </c>
      <c r="N23" s="6"/>
    </row>
    <row r="24" spans="1:14" ht="9.75" customHeight="1">
      <c r="A24" s="642" t="s">
        <v>70</v>
      </c>
      <c r="B24" s="642"/>
      <c r="C24" s="4"/>
      <c r="D24" s="652" t="s">
        <v>454</v>
      </c>
      <c r="E24" s="653"/>
      <c r="F24" s="653"/>
      <c r="G24" s="20"/>
      <c r="H24" s="20"/>
      <c r="I24" s="20"/>
      <c r="J24" s="20"/>
      <c r="K24" s="20"/>
      <c r="L24" s="21"/>
      <c r="M24" s="17">
        <f>SUM(M25:M29)</f>
        <v>0</v>
      </c>
      <c r="N24" s="4"/>
    </row>
    <row r="25" spans="1:14" ht="19.350000000000001" customHeight="1">
      <c r="A25" s="629" t="s">
        <v>72</v>
      </c>
      <c r="B25" s="629"/>
      <c r="C25" s="7">
        <v>19134</v>
      </c>
      <c r="D25" s="629" t="s">
        <v>110</v>
      </c>
      <c r="E25" s="629"/>
      <c r="F25" s="629"/>
      <c r="G25" s="634" t="s">
        <v>104</v>
      </c>
      <c r="H25" s="634"/>
      <c r="I25" s="8">
        <v>6</v>
      </c>
      <c r="J25" s="637"/>
      <c r="K25" s="636"/>
      <c r="L25" s="636"/>
      <c r="M25" s="9">
        <f t="shared" si="0"/>
        <v>0</v>
      </c>
      <c r="N25" s="6"/>
    </row>
    <row r="26" spans="1:14" ht="19.350000000000001" customHeight="1">
      <c r="A26" s="629" t="s">
        <v>74</v>
      </c>
      <c r="B26" s="629"/>
      <c r="C26" s="7">
        <v>19316</v>
      </c>
      <c r="D26" s="629" t="s">
        <v>389</v>
      </c>
      <c r="E26" s="629"/>
      <c r="F26" s="629"/>
      <c r="G26" s="634" t="s">
        <v>89</v>
      </c>
      <c r="H26" s="634"/>
      <c r="I26" s="8">
        <v>2</v>
      </c>
      <c r="J26" s="637"/>
      <c r="K26" s="636"/>
      <c r="L26" s="636"/>
      <c r="M26" s="9">
        <f t="shared" si="0"/>
        <v>0</v>
      </c>
      <c r="N26" s="6"/>
    </row>
    <row r="27" spans="1:14" ht="19.350000000000001" customHeight="1">
      <c r="A27" s="629" t="s">
        <v>455</v>
      </c>
      <c r="B27" s="629"/>
      <c r="C27" s="7">
        <v>20964</v>
      </c>
      <c r="D27" s="629" t="s">
        <v>255</v>
      </c>
      <c r="E27" s="629"/>
      <c r="F27" s="629"/>
      <c r="G27" s="634" t="s">
        <v>89</v>
      </c>
      <c r="H27" s="634"/>
      <c r="I27" s="8">
        <v>2</v>
      </c>
      <c r="J27" s="637"/>
      <c r="K27" s="636"/>
      <c r="L27" s="636"/>
      <c r="M27" s="9">
        <f t="shared" si="0"/>
        <v>0</v>
      </c>
      <c r="N27" s="6"/>
    </row>
    <row r="28" spans="1:14" ht="29.1" customHeight="1">
      <c r="A28" s="629" t="s">
        <v>456</v>
      </c>
      <c r="B28" s="629"/>
      <c r="C28" s="7">
        <v>19256</v>
      </c>
      <c r="D28" s="629" t="s">
        <v>238</v>
      </c>
      <c r="E28" s="629"/>
      <c r="F28" s="629"/>
      <c r="G28" s="634" t="s">
        <v>89</v>
      </c>
      <c r="H28" s="634"/>
      <c r="I28" s="8">
        <v>4</v>
      </c>
      <c r="J28" s="635"/>
      <c r="K28" s="636"/>
      <c r="L28" s="636"/>
      <c r="M28" s="9">
        <f t="shared" si="0"/>
        <v>0</v>
      </c>
      <c r="N28" s="6"/>
    </row>
    <row r="29" spans="1:14" ht="19.350000000000001" customHeight="1">
      <c r="A29" s="629" t="s">
        <v>457</v>
      </c>
      <c r="B29" s="629"/>
      <c r="C29" s="7">
        <v>20938</v>
      </c>
      <c r="D29" s="629" t="s">
        <v>267</v>
      </c>
      <c r="E29" s="629"/>
      <c r="F29" s="629"/>
      <c r="G29" s="634" t="s">
        <v>104</v>
      </c>
      <c r="H29" s="634"/>
      <c r="I29" s="10">
        <v>20</v>
      </c>
      <c r="J29" s="638"/>
      <c r="K29" s="636"/>
      <c r="L29" s="636"/>
      <c r="M29" s="9">
        <f t="shared" si="0"/>
        <v>0</v>
      </c>
      <c r="N29" s="6"/>
    </row>
    <row r="30" spans="1:14" ht="9.75" customHeight="1">
      <c r="A30" s="630" t="s">
        <v>44</v>
      </c>
      <c r="B30" s="630"/>
      <c r="C30" s="630"/>
      <c r="D30" s="630"/>
      <c r="E30" s="630"/>
      <c r="F30" s="630"/>
      <c r="G30" s="630"/>
      <c r="H30" s="630"/>
      <c r="I30" s="630"/>
      <c r="J30" s="630"/>
      <c r="K30" s="630"/>
      <c r="L30" s="630"/>
      <c r="M30" s="19">
        <f>SUM(M13:M29)/2</f>
        <v>0</v>
      </c>
      <c r="N30" s="13"/>
    </row>
    <row r="31" spans="1:14" ht="6" customHeight="1">
      <c r="A31" s="631"/>
      <c r="B31" s="631"/>
      <c r="C31" s="631"/>
      <c r="D31" s="631"/>
      <c r="E31" s="631"/>
      <c r="F31" s="631"/>
      <c r="G31" s="631"/>
      <c r="H31" s="631"/>
      <c r="I31" s="631"/>
      <c r="J31" s="631"/>
      <c r="K31" s="631"/>
      <c r="L31" s="631"/>
      <c r="M31" s="631"/>
      <c r="N31" s="631"/>
    </row>
    <row r="32" spans="1:14" ht="10.9" customHeight="1">
      <c r="A32" s="632" t="s">
        <v>45</v>
      </c>
      <c r="B32" s="632"/>
      <c r="C32" s="632"/>
      <c r="D32" s="632"/>
      <c r="E32" s="632"/>
      <c r="F32" s="633" t="s">
        <v>46</v>
      </c>
      <c r="G32" s="633"/>
      <c r="H32" s="633"/>
      <c r="I32" s="633"/>
      <c r="J32" s="633"/>
      <c r="K32" s="633"/>
      <c r="L32" s="633"/>
      <c r="M32" s="633"/>
      <c r="N32" s="633"/>
    </row>
  </sheetData>
  <mergeCells count="92">
    <mergeCell ref="A32:E32"/>
    <mergeCell ref="F32:N32"/>
    <mergeCell ref="D13:F13"/>
    <mergeCell ref="D18:F18"/>
    <mergeCell ref="D21:F21"/>
    <mergeCell ref="D24:F24"/>
    <mergeCell ref="A29:B29"/>
    <mergeCell ref="D29:F29"/>
    <mergeCell ref="G29:H29"/>
    <mergeCell ref="J29:L29"/>
    <mergeCell ref="A30:L30"/>
    <mergeCell ref="A31:N31"/>
    <mergeCell ref="A27:B27"/>
    <mergeCell ref="D27:F27"/>
    <mergeCell ref="G27:H27"/>
    <mergeCell ref="J27:L27"/>
    <mergeCell ref="A28:B28"/>
    <mergeCell ref="D28:F28"/>
    <mergeCell ref="G28:H28"/>
    <mergeCell ref="J28:L28"/>
    <mergeCell ref="A25:B25"/>
    <mergeCell ref="D25:F25"/>
    <mergeCell ref="G25:H25"/>
    <mergeCell ref="J25:L25"/>
    <mergeCell ref="A26:B26"/>
    <mergeCell ref="D26:F26"/>
    <mergeCell ref="G26:H26"/>
    <mergeCell ref="J26:L26"/>
    <mergeCell ref="A23:B23"/>
    <mergeCell ref="D23:F23"/>
    <mergeCell ref="G23:H23"/>
    <mergeCell ref="J23:L23"/>
    <mergeCell ref="A24:B24"/>
    <mergeCell ref="A21:B21"/>
    <mergeCell ref="A22:B22"/>
    <mergeCell ref="D22:F22"/>
    <mergeCell ref="G22:H22"/>
    <mergeCell ref="J22:L22"/>
    <mergeCell ref="A19:B19"/>
    <mergeCell ref="D19:F19"/>
    <mergeCell ref="G19:H19"/>
    <mergeCell ref="J19:L19"/>
    <mergeCell ref="A20:B20"/>
    <mergeCell ref="D20:F20"/>
    <mergeCell ref="G20:H20"/>
    <mergeCell ref="J20:L20"/>
    <mergeCell ref="A17:B17"/>
    <mergeCell ref="D17:F17"/>
    <mergeCell ref="G17:H17"/>
    <mergeCell ref="J17:L17"/>
    <mergeCell ref="A18:B18"/>
    <mergeCell ref="A15:B15"/>
    <mergeCell ref="D15:F15"/>
    <mergeCell ref="G15:H15"/>
    <mergeCell ref="J15:L15"/>
    <mergeCell ref="A16:B16"/>
    <mergeCell ref="D16:F16"/>
    <mergeCell ref="G16:H16"/>
    <mergeCell ref="J16:L16"/>
    <mergeCell ref="A13:B13"/>
    <mergeCell ref="A14:B14"/>
    <mergeCell ref="D14:F14"/>
    <mergeCell ref="G14:H14"/>
    <mergeCell ref="J14:L14"/>
    <mergeCell ref="A10:D10"/>
    <mergeCell ref="E10:N10"/>
    <mergeCell ref="A11:N11"/>
    <mergeCell ref="A12:B12"/>
    <mergeCell ref="D12:F12"/>
    <mergeCell ref="G12:H12"/>
    <mergeCell ref="J12:L12"/>
    <mergeCell ref="A7:D7"/>
    <mergeCell ref="E7:N7"/>
    <mergeCell ref="A8:D8"/>
    <mergeCell ref="E8:N8"/>
    <mergeCell ref="A9:D9"/>
    <mergeCell ref="E9:N9"/>
    <mergeCell ref="B4:J4"/>
    <mergeCell ref="K4:N4"/>
    <mergeCell ref="A5:D5"/>
    <mergeCell ref="E5:N5"/>
    <mergeCell ref="A6:D6"/>
    <mergeCell ref="E6:G6"/>
    <mergeCell ref="H6:K6"/>
    <mergeCell ref="L6:N6"/>
    <mergeCell ref="A1:A2"/>
    <mergeCell ref="B1:J1"/>
    <mergeCell ref="K1:N1"/>
    <mergeCell ref="B2:J2"/>
    <mergeCell ref="K2:N2"/>
    <mergeCell ref="B3:J3"/>
    <mergeCell ref="K3:N3"/>
  </mergeCells>
  <pageMargins left="0.52999997138977051" right="0.52999997138977051" top="0.52999997138977051" bottom="0.76999998092651367" header="0" footer="0"/>
  <pageSetup paperSize="9" firstPageNumber="0" fitToWidth="0" fitToHeight="0"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dimension ref="A1:W80"/>
  <sheetViews>
    <sheetView topLeftCell="A64" zoomScaleNormal="100" workbookViewId="0">
      <selection sqref="A1:A2"/>
    </sheetView>
  </sheetViews>
  <sheetFormatPr defaultRowHeight="12.75"/>
  <cols>
    <col min="1" max="1" width="9.42578125" bestFit="1" customWidth="1"/>
    <col min="2" max="2" width="2.28515625" bestFit="1" customWidth="1"/>
    <col min="3" max="3" width="6.85546875" bestFit="1" customWidth="1"/>
    <col min="4" max="4" width="2" bestFit="1" customWidth="1"/>
    <col min="5" max="5" width="48.140625" bestFit="1" customWidth="1"/>
    <col min="6" max="6" width="31.5703125" bestFit="1" customWidth="1"/>
    <col min="7" max="8" width="2.7109375" bestFit="1" customWidth="1"/>
    <col min="9" max="9" width="9.5703125" bestFit="1" customWidth="1"/>
    <col min="10" max="10" width="1.42578125" bestFit="1" customWidth="1"/>
    <col min="11" max="11" width="6.85546875" bestFit="1" customWidth="1"/>
    <col min="12" max="12" width="2.7109375" bestFit="1" customWidth="1"/>
    <col min="13" max="13" width="11" bestFit="1" customWidth="1"/>
    <col min="14" max="14" width="0" hidden="1" bestFit="1" customWidth="1"/>
    <col min="15" max="15" width="12.7109375" hidden="1" customWidth="1"/>
    <col min="23" max="23" width="0" hidden="1" customWidth="1"/>
  </cols>
  <sheetData>
    <row r="1" spans="1:23" ht="10.9" customHeight="1">
      <c r="A1" s="397"/>
      <c r="B1" s="397" t="s">
        <v>0</v>
      </c>
      <c r="C1" s="397"/>
      <c r="D1" s="397"/>
      <c r="E1" s="397"/>
      <c r="F1" s="397"/>
      <c r="G1" s="397"/>
      <c r="H1" s="397"/>
      <c r="I1" s="397"/>
      <c r="J1" s="397"/>
      <c r="K1" s="645" t="s">
        <v>458</v>
      </c>
      <c r="L1" s="645"/>
      <c r="M1" s="645"/>
      <c r="N1" s="645"/>
    </row>
    <row r="2" spans="1:23" ht="10.9" customHeight="1">
      <c r="A2" s="397"/>
      <c r="B2" s="397"/>
      <c r="C2" s="397"/>
      <c r="D2" s="397"/>
      <c r="E2" s="397"/>
      <c r="F2" s="397"/>
      <c r="G2" s="397"/>
      <c r="H2" s="397"/>
      <c r="I2" s="397"/>
      <c r="J2" s="397"/>
      <c r="K2" s="645"/>
      <c r="L2" s="645"/>
      <c r="M2" s="645"/>
      <c r="N2" s="645"/>
    </row>
    <row r="3" spans="1:23" ht="10.9" customHeight="1">
      <c r="A3" s="2"/>
      <c r="B3" s="647" t="s">
        <v>2</v>
      </c>
      <c r="C3" s="647"/>
      <c r="D3" s="647"/>
      <c r="E3" s="647"/>
      <c r="F3" s="647"/>
      <c r="G3" s="647"/>
      <c r="H3" s="647"/>
      <c r="I3" s="647"/>
      <c r="J3" s="647"/>
      <c r="K3" s="648"/>
      <c r="L3" s="648"/>
      <c r="M3" s="648"/>
      <c r="N3" s="648"/>
    </row>
    <row r="4" spans="1:23" ht="10.9" customHeight="1">
      <c r="A4" s="1"/>
      <c r="B4" s="397"/>
      <c r="C4" s="397"/>
      <c r="D4" s="397"/>
      <c r="E4" s="397"/>
      <c r="F4" s="397"/>
      <c r="G4" s="397"/>
      <c r="H4" s="397"/>
      <c r="I4" s="397"/>
      <c r="J4" s="397"/>
      <c r="K4" s="645"/>
      <c r="L4" s="645"/>
      <c r="M4" s="645"/>
      <c r="N4" s="645"/>
    </row>
    <row r="5" spans="1:23" ht="10.35" customHeight="1">
      <c r="A5" s="643" t="s">
        <v>3</v>
      </c>
      <c r="B5" s="643"/>
      <c r="C5" s="643"/>
      <c r="D5" s="643"/>
      <c r="E5" s="644" t="s">
        <v>4</v>
      </c>
      <c r="F5" s="644"/>
      <c r="G5" s="644"/>
      <c r="H5" s="643"/>
      <c r="I5" s="644"/>
      <c r="J5" s="644"/>
      <c r="K5" s="644"/>
      <c r="L5" s="644"/>
      <c r="M5" s="644"/>
      <c r="N5" s="644"/>
    </row>
    <row r="6" spans="1:23" ht="10.35" customHeight="1">
      <c r="A6" s="643" t="s">
        <v>5</v>
      </c>
      <c r="B6" s="643"/>
      <c r="C6" s="643"/>
      <c r="D6" s="643"/>
      <c r="E6" s="644" t="s">
        <v>6</v>
      </c>
      <c r="F6" s="644"/>
      <c r="G6" s="644"/>
      <c r="H6" s="643" t="s">
        <v>7</v>
      </c>
      <c r="I6" s="643"/>
      <c r="J6" s="643"/>
      <c r="K6" s="643"/>
      <c r="L6" s="644" t="s">
        <v>8</v>
      </c>
      <c r="M6" s="644"/>
      <c r="N6" s="644"/>
    </row>
    <row r="7" spans="1:23" ht="10.35" customHeight="1">
      <c r="A7" s="643" t="s">
        <v>9</v>
      </c>
      <c r="B7" s="643"/>
      <c r="C7" s="643"/>
      <c r="D7" s="643"/>
      <c r="E7" s="644" t="s">
        <v>459</v>
      </c>
      <c r="F7" s="644"/>
      <c r="G7" s="644"/>
      <c r="H7" s="643"/>
      <c r="I7" s="644"/>
      <c r="J7" s="644"/>
      <c r="K7" s="644"/>
      <c r="L7" s="644"/>
      <c r="M7" s="644"/>
      <c r="N7" s="644"/>
    </row>
    <row r="8" spans="1:23" ht="10.35" customHeight="1">
      <c r="A8" s="643" t="s">
        <v>11</v>
      </c>
      <c r="B8" s="643"/>
      <c r="C8" s="643"/>
      <c r="D8" s="643"/>
      <c r="E8" s="644" t="s">
        <v>12</v>
      </c>
      <c r="F8" s="644"/>
      <c r="G8" s="644"/>
      <c r="H8" s="643"/>
      <c r="I8" s="644"/>
      <c r="J8" s="644"/>
      <c r="K8" s="644"/>
      <c r="L8" s="644"/>
      <c r="M8" s="644"/>
      <c r="N8" s="644"/>
    </row>
    <row r="9" spans="1:23" ht="10.9" customHeight="1">
      <c r="A9" s="397"/>
      <c r="B9" s="397"/>
      <c r="C9" s="397"/>
      <c r="D9" s="397"/>
      <c r="E9" s="397"/>
      <c r="F9" s="397"/>
      <c r="G9" s="397"/>
      <c r="H9" s="397"/>
      <c r="I9" s="397"/>
      <c r="J9" s="397"/>
      <c r="K9" s="397"/>
      <c r="L9" s="397"/>
      <c r="M9" s="397"/>
      <c r="N9" s="397"/>
    </row>
    <row r="10" spans="1:23" ht="19.350000000000001" customHeight="1">
      <c r="A10" s="641" t="s">
        <v>15</v>
      </c>
      <c r="B10" s="641"/>
      <c r="C10" s="3" t="s">
        <v>16</v>
      </c>
      <c r="D10" s="641" t="s">
        <v>17</v>
      </c>
      <c r="E10" s="641"/>
      <c r="F10" s="641"/>
      <c r="G10" s="641" t="s">
        <v>18</v>
      </c>
      <c r="H10" s="641"/>
      <c r="I10" s="3" t="s">
        <v>19</v>
      </c>
      <c r="J10" s="641" t="s">
        <v>20</v>
      </c>
      <c r="K10" s="641"/>
      <c r="L10" s="641"/>
      <c r="M10" s="3" t="s">
        <v>21</v>
      </c>
      <c r="N10" s="3"/>
    </row>
    <row r="11" spans="1:23" ht="9.75" customHeight="1">
      <c r="A11" s="642" t="s">
        <v>22</v>
      </c>
      <c r="B11" s="642"/>
      <c r="C11" s="4"/>
      <c r="D11" s="642" t="s">
        <v>445</v>
      </c>
      <c r="E11" s="642"/>
      <c r="F11" s="642"/>
      <c r="G11" s="642"/>
      <c r="H11" s="642"/>
      <c r="I11" s="642"/>
      <c r="J11" s="642"/>
      <c r="K11" s="642"/>
      <c r="L11" s="642"/>
      <c r="M11" s="14">
        <f>SUM(M12:M16)</f>
        <v>0</v>
      </c>
      <c r="N11" s="4"/>
    </row>
    <row r="12" spans="1:23" ht="29.1" hidden="1" customHeight="1">
      <c r="A12" s="629" t="s">
        <v>24</v>
      </c>
      <c r="B12" s="629"/>
      <c r="C12" s="7">
        <v>18092</v>
      </c>
      <c r="D12" s="629" t="s">
        <v>460</v>
      </c>
      <c r="E12" s="629"/>
      <c r="F12" s="629"/>
      <c r="G12" s="634" t="s">
        <v>31</v>
      </c>
      <c r="H12" s="634"/>
      <c r="I12" s="237">
        <f>1-1</f>
        <v>0</v>
      </c>
      <c r="J12" s="639">
        <v>5203.41</v>
      </c>
      <c r="K12" s="636"/>
      <c r="L12" s="636"/>
      <c r="M12" s="9">
        <f>ROUND(I12*J12,2)</f>
        <v>0</v>
      </c>
      <c r="N12" s="6"/>
      <c r="O12" s="236" t="s">
        <v>651</v>
      </c>
    </row>
    <row r="13" spans="1:23" ht="29.1" customHeight="1">
      <c r="A13" s="629" t="s">
        <v>27</v>
      </c>
      <c r="B13" s="629"/>
      <c r="C13" s="7">
        <v>18086</v>
      </c>
      <c r="D13" s="629" t="s">
        <v>53</v>
      </c>
      <c r="E13" s="629"/>
      <c r="F13" s="629"/>
      <c r="G13" s="634" t="s">
        <v>39</v>
      </c>
      <c r="H13" s="634"/>
      <c r="I13" s="10">
        <v>51.08</v>
      </c>
      <c r="J13" s="635"/>
      <c r="K13" s="636"/>
      <c r="L13" s="636"/>
      <c r="M13" s="9">
        <f>ROUND(I13*J13,2)</f>
        <v>0</v>
      </c>
      <c r="N13" s="6"/>
      <c r="W13" s="9">
        <v>11760.15</v>
      </c>
    </row>
    <row r="14" spans="1:23" ht="29.1" customHeight="1">
      <c r="A14" s="629" t="s">
        <v>29</v>
      </c>
      <c r="B14" s="629"/>
      <c r="C14" s="7">
        <v>18075</v>
      </c>
      <c r="D14" s="629" t="s">
        <v>73</v>
      </c>
      <c r="E14" s="629"/>
      <c r="F14" s="629"/>
      <c r="G14" s="634" t="s">
        <v>39</v>
      </c>
      <c r="H14" s="634"/>
      <c r="I14" s="238">
        <f>140-32.7</f>
        <v>107.3</v>
      </c>
      <c r="J14" s="635"/>
      <c r="K14" s="636"/>
      <c r="L14" s="636"/>
      <c r="M14" s="9">
        <f>ROUND(I14*J14,2)</f>
        <v>0</v>
      </c>
      <c r="N14" s="6"/>
      <c r="O14" s="236" t="s">
        <v>652</v>
      </c>
      <c r="W14" s="9">
        <v>26866</v>
      </c>
    </row>
    <row r="15" spans="1:23" ht="29.1" hidden="1" customHeight="1">
      <c r="A15" s="629" t="s">
        <v>32</v>
      </c>
      <c r="B15" s="629"/>
      <c r="C15" s="7">
        <v>18076</v>
      </c>
      <c r="D15" s="629" t="s">
        <v>75</v>
      </c>
      <c r="E15" s="629"/>
      <c r="F15" s="629"/>
      <c r="G15" s="634" t="s">
        <v>39</v>
      </c>
      <c r="H15" s="634"/>
      <c r="I15" s="238">
        <f>200-200</f>
        <v>0</v>
      </c>
      <c r="J15" s="635"/>
      <c r="K15" s="636"/>
      <c r="L15" s="636"/>
      <c r="M15" s="9">
        <f t="shared" ref="M15:M77" si="0">ROUND(I15*J15,2)</f>
        <v>0</v>
      </c>
      <c r="N15" s="6"/>
      <c r="O15" s="236" t="s">
        <v>651</v>
      </c>
      <c r="W15" s="9">
        <v>28044</v>
      </c>
    </row>
    <row r="16" spans="1:23" ht="19.350000000000001" customHeight="1">
      <c r="A16" s="629" t="s">
        <v>34</v>
      </c>
      <c r="B16" s="629"/>
      <c r="C16" s="7">
        <v>18081</v>
      </c>
      <c r="D16" s="629" t="s">
        <v>99</v>
      </c>
      <c r="E16" s="629"/>
      <c r="F16" s="629"/>
      <c r="G16" s="634" t="s">
        <v>39</v>
      </c>
      <c r="H16" s="634"/>
      <c r="I16" s="10">
        <v>51.08</v>
      </c>
      <c r="J16" s="637"/>
      <c r="K16" s="636"/>
      <c r="L16" s="636"/>
      <c r="M16" s="9">
        <f t="shared" si="0"/>
        <v>0</v>
      </c>
      <c r="N16" s="6"/>
    </row>
    <row r="17" spans="1:14" ht="9.75" customHeight="1">
      <c r="A17" s="642" t="s">
        <v>56</v>
      </c>
      <c r="B17" s="642"/>
      <c r="C17" s="4"/>
      <c r="D17" s="642" t="s">
        <v>461</v>
      </c>
      <c r="E17" s="642"/>
      <c r="F17" s="642"/>
      <c r="G17" s="642"/>
      <c r="H17" s="642"/>
      <c r="I17" s="642"/>
      <c r="J17" s="642"/>
      <c r="K17" s="642"/>
      <c r="L17" s="642"/>
      <c r="M17" s="14">
        <f>M18</f>
        <v>0</v>
      </c>
      <c r="N17" s="4"/>
    </row>
    <row r="18" spans="1:14" ht="19.350000000000001" customHeight="1">
      <c r="A18" s="629" t="s">
        <v>58</v>
      </c>
      <c r="B18" s="629"/>
      <c r="C18" s="7">
        <v>17130</v>
      </c>
      <c r="D18" s="629" t="s">
        <v>462</v>
      </c>
      <c r="E18" s="629"/>
      <c r="F18" s="629"/>
      <c r="G18" s="634" t="s">
        <v>104</v>
      </c>
      <c r="H18" s="634"/>
      <c r="I18" s="11">
        <v>100</v>
      </c>
      <c r="J18" s="635"/>
      <c r="K18" s="636"/>
      <c r="L18" s="636"/>
      <c r="M18" s="9">
        <f t="shared" si="0"/>
        <v>0</v>
      </c>
      <c r="N18" s="6"/>
    </row>
    <row r="19" spans="1:14" ht="9.75" customHeight="1">
      <c r="A19" s="642" t="s">
        <v>66</v>
      </c>
      <c r="B19" s="642"/>
      <c r="C19" s="4"/>
      <c r="D19" s="642" t="s">
        <v>463</v>
      </c>
      <c r="E19" s="642"/>
      <c r="F19" s="642"/>
      <c r="G19" s="642"/>
      <c r="H19" s="642"/>
      <c r="I19" s="642"/>
      <c r="J19" s="642"/>
      <c r="K19" s="642"/>
      <c r="L19" s="642"/>
      <c r="M19" s="16">
        <f>SUM(M20:M28)</f>
        <v>0</v>
      </c>
      <c r="N19" s="4"/>
    </row>
    <row r="20" spans="1:14" ht="19.350000000000001" customHeight="1">
      <c r="A20" s="629" t="s">
        <v>68</v>
      </c>
      <c r="B20" s="629"/>
      <c r="C20" s="7">
        <v>18588</v>
      </c>
      <c r="D20" s="629" t="s">
        <v>464</v>
      </c>
      <c r="E20" s="629"/>
      <c r="F20" s="629"/>
      <c r="G20" s="634" t="s">
        <v>104</v>
      </c>
      <c r="H20" s="634"/>
      <c r="I20" s="10">
        <v>35</v>
      </c>
      <c r="J20" s="637"/>
      <c r="K20" s="636"/>
      <c r="L20" s="636"/>
      <c r="M20" s="9">
        <f t="shared" si="0"/>
        <v>0</v>
      </c>
      <c r="N20" s="6"/>
    </row>
    <row r="21" spans="1:14" ht="19.350000000000001" customHeight="1">
      <c r="A21" s="629" t="s">
        <v>278</v>
      </c>
      <c r="B21" s="629"/>
      <c r="C21" s="7">
        <v>19105</v>
      </c>
      <c r="D21" s="629" t="s">
        <v>229</v>
      </c>
      <c r="E21" s="629"/>
      <c r="F21" s="629"/>
      <c r="G21" s="634" t="s">
        <v>104</v>
      </c>
      <c r="H21" s="634"/>
      <c r="I21" s="10">
        <v>20</v>
      </c>
      <c r="J21" s="637"/>
      <c r="K21" s="636"/>
      <c r="L21" s="636"/>
      <c r="M21" s="9">
        <f t="shared" si="0"/>
        <v>0</v>
      </c>
      <c r="N21" s="6"/>
    </row>
    <row r="22" spans="1:14" ht="19.350000000000001" customHeight="1">
      <c r="A22" s="629" t="s">
        <v>465</v>
      </c>
      <c r="B22" s="629"/>
      <c r="C22" s="7">
        <v>18596</v>
      </c>
      <c r="D22" s="629" t="s">
        <v>233</v>
      </c>
      <c r="E22" s="629"/>
      <c r="F22" s="629"/>
      <c r="G22" s="634" t="s">
        <v>104</v>
      </c>
      <c r="H22" s="634"/>
      <c r="I22" s="10">
        <v>47</v>
      </c>
      <c r="J22" s="637"/>
      <c r="K22" s="636"/>
      <c r="L22" s="636"/>
      <c r="M22" s="9">
        <f t="shared" si="0"/>
        <v>0</v>
      </c>
      <c r="N22" s="6"/>
    </row>
    <row r="23" spans="1:14" ht="19.350000000000001" customHeight="1">
      <c r="A23" s="629" t="s">
        <v>466</v>
      </c>
      <c r="B23" s="629"/>
      <c r="C23" s="7">
        <v>18575</v>
      </c>
      <c r="D23" s="629" t="s">
        <v>194</v>
      </c>
      <c r="E23" s="629"/>
      <c r="F23" s="629"/>
      <c r="G23" s="634" t="s">
        <v>104</v>
      </c>
      <c r="H23" s="634"/>
      <c r="I23" s="10">
        <v>17</v>
      </c>
      <c r="J23" s="637"/>
      <c r="K23" s="636"/>
      <c r="L23" s="636"/>
      <c r="M23" s="9">
        <f t="shared" si="0"/>
        <v>0</v>
      </c>
      <c r="N23" s="6"/>
    </row>
    <row r="24" spans="1:14" ht="19.350000000000001" customHeight="1">
      <c r="A24" s="629" t="s">
        <v>467</v>
      </c>
      <c r="B24" s="629"/>
      <c r="C24" s="7">
        <v>18194</v>
      </c>
      <c r="D24" s="629" t="s">
        <v>468</v>
      </c>
      <c r="E24" s="629"/>
      <c r="F24" s="629"/>
      <c r="G24" s="634" t="s">
        <v>89</v>
      </c>
      <c r="H24" s="634"/>
      <c r="I24" s="8">
        <v>1</v>
      </c>
      <c r="J24" s="637"/>
      <c r="K24" s="636"/>
      <c r="L24" s="636"/>
      <c r="M24" s="9">
        <f t="shared" si="0"/>
        <v>0</v>
      </c>
      <c r="N24" s="6"/>
    </row>
    <row r="25" spans="1:14" ht="19.350000000000001" customHeight="1">
      <c r="A25" s="629" t="s">
        <v>469</v>
      </c>
      <c r="B25" s="629"/>
      <c r="C25" s="7">
        <v>19103</v>
      </c>
      <c r="D25" s="629" t="s">
        <v>470</v>
      </c>
      <c r="E25" s="629"/>
      <c r="F25" s="629"/>
      <c r="G25" s="634" t="s">
        <v>89</v>
      </c>
      <c r="H25" s="634"/>
      <c r="I25" s="8">
        <v>1</v>
      </c>
      <c r="J25" s="635"/>
      <c r="K25" s="636"/>
      <c r="L25" s="636"/>
      <c r="M25" s="9">
        <f t="shared" si="0"/>
        <v>0</v>
      </c>
      <c r="N25" s="6"/>
    </row>
    <row r="26" spans="1:14" ht="19.350000000000001" customHeight="1">
      <c r="A26" s="629" t="s">
        <v>471</v>
      </c>
      <c r="B26" s="629"/>
      <c r="C26" s="7">
        <v>21710</v>
      </c>
      <c r="D26" s="629" t="s">
        <v>472</v>
      </c>
      <c r="E26" s="629"/>
      <c r="F26" s="629"/>
      <c r="G26" s="634" t="s">
        <v>89</v>
      </c>
      <c r="H26" s="634"/>
      <c r="I26" s="8">
        <v>1</v>
      </c>
      <c r="J26" s="637"/>
      <c r="K26" s="636"/>
      <c r="L26" s="636"/>
      <c r="M26" s="9">
        <f t="shared" si="0"/>
        <v>0</v>
      </c>
      <c r="N26" s="6"/>
    </row>
    <row r="27" spans="1:14" ht="19.350000000000001" customHeight="1">
      <c r="A27" s="629" t="s">
        <v>473</v>
      </c>
      <c r="B27" s="629"/>
      <c r="C27" s="7">
        <v>19102</v>
      </c>
      <c r="D27" s="629" t="s">
        <v>474</v>
      </c>
      <c r="E27" s="629"/>
      <c r="F27" s="629"/>
      <c r="G27" s="634" t="s">
        <v>89</v>
      </c>
      <c r="H27" s="634"/>
      <c r="I27" s="8">
        <v>1</v>
      </c>
      <c r="J27" s="635"/>
      <c r="K27" s="636"/>
      <c r="L27" s="636"/>
      <c r="M27" s="9">
        <f t="shared" si="0"/>
        <v>0</v>
      </c>
      <c r="N27" s="6"/>
    </row>
    <row r="28" spans="1:14" ht="19.350000000000001" customHeight="1">
      <c r="A28" s="629" t="s">
        <v>475</v>
      </c>
      <c r="B28" s="629"/>
      <c r="C28" s="7">
        <v>19107</v>
      </c>
      <c r="D28" s="629" t="s">
        <v>476</v>
      </c>
      <c r="E28" s="629"/>
      <c r="F28" s="629"/>
      <c r="G28" s="634" t="s">
        <v>89</v>
      </c>
      <c r="H28" s="634"/>
      <c r="I28" s="8">
        <v>6</v>
      </c>
      <c r="J28" s="635"/>
      <c r="K28" s="636"/>
      <c r="L28" s="636"/>
      <c r="M28" s="9">
        <f t="shared" si="0"/>
        <v>0</v>
      </c>
      <c r="N28" s="6"/>
    </row>
    <row r="29" spans="1:14" ht="9.75" customHeight="1">
      <c r="A29" s="642" t="s">
        <v>70</v>
      </c>
      <c r="B29" s="642"/>
      <c r="C29" s="4"/>
      <c r="D29" s="642" t="s">
        <v>477</v>
      </c>
      <c r="E29" s="642"/>
      <c r="F29" s="642"/>
      <c r="G29" s="642"/>
      <c r="H29" s="642"/>
      <c r="I29" s="642"/>
      <c r="J29" s="642"/>
      <c r="K29" s="642"/>
      <c r="L29" s="642"/>
      <c r="M29" s="17">
        <f>M30</f>
        <v>0</v>
      </c>
      <c r="N29" s="4"/>
    </row>
    <row r="30" spans="1:14" ht="19.350000000000001" customHeight="1">
      <c r="A30" s="629" t="s">
        <v>72</v>
      </c>
      <c r="B30" s="629"/>
      <c r="C30" s="7">
        <v>20121</v>
      </c>
      <c r="D30" s="629" t="s">
        <v>478</v>
      </c>
      <c r="E30" s="629"/>
      <c r="F30" s="629"/>
      <c r="G30" s="634" t="s">
        <v>89</v>
      </c>
      <c r="H30" s="634"/>
      <c r="I30" s="8">
        <v>3</v>
      </c>
      <c r="J30" s="635"/>
      <c r="K30" s="636"/>
      <c r="L30" s="636"/>
      <c r="M30" s="9">
        <f t="shared" si="0"/>
        <v>0</v>
      </c>
      <c r="N30" s="6"/>
    </row>
    <row r="31" spans="1:14" ht="9.75" customHeight="1">
      <c r="A31" s="642" t="s">
        <v>76</v>
      </c>
      <c r="B31" s="642"/>
      <c r="C31" s="4"/>
      <c r="D31" s="642" t="s">
        <v>479</v>
      </c>
      <c r="E31" s="642"/>
      <c r="F31" s="642"/>
      <c r="G31" s="642"/>
      <c r="H31" s="642"/>
      <c r="I31" s="642"/>
      <c r="J31" s="642"/>
      <c r="K31" s="642"/>
      <c r="L31" s="642"/>
      <c r="M31" s="16">
        <f>SUM(M32:M34)</f>
        <v>0</v>
      </c>
      <c r="N31" s="4"/>
    </row>
    <row r="32" spans="1:14" ht="19.350000000000001" customHeight="1">
      <c r="A32" s="629" t="s">
        <v>78</v>
      </c>
      <c r="B32" s="629"/>
      <c r="C32" s="7">
        <v>19675</v>
      </c>
      <c r="D32" s="629" t="s">
        <v>480</v>
      </c>
      <c r="E32" s="629"/>
      <c r="F32" s="629"/>
      <c r="G32" s="634" t="s">
        <v>104</v>
      </c>
      <c r="H32" s="634"/>
      <c r="I32" s="11">
        <v>100</v>
      </c>
      <c r="J32" s="638"/>
      <c r="K32" s="636"/>
      <c r="L32" s="636"/>
      <c r="M32" s="9">
        <f t="shared" si="0"/>
        <v>0</v>
      </c>
      <c r="N32" s="6"/>
    </row>
    <row r="33" spans="1:14" ht="19.350000000000001" customHeight="1">
      <c r="A33" s="629" t="s">
        <v>81</v>
      </c>
      <c r="B33" s="629"/>
      <c r="C33" s="7">
        <v>19650</v>
      </c>
      <c r="D33" s="629" t="s">
        <v>481</v>
      </c>
      <c r="E33" s="629"/>
      <c r="F33" s="629"/>
      <c r="G33" s="634" t="s">
        <v>104</v>
      </c>
      <c r="H33" s="634"/>
      <c r="I33" s="10">
        <v>65</v>
      </c>
      <c r="J33" s="638"/>
      <c r="K33" s="636"/>
      <c r="L33" s="636"/>
      <c r="M33" s="9">
        <f t="shared" si="0"/>
        <v>0</v>
      </c>
      <c r="N33" s="6"/>
    </row>
    <row r="34" spans="1:14" ht="19.350000000000001" customHeight="1">
      <c r="A34" s="629" t="s">
        <v>482</v>
      </c>
      <c r="B34" s="629"/>
      <c r="C34" s="7">
        <v>19676</v>
      </c>
      <c r="D34" s="629" t="s">
        <v>483</v>
      </c>
      <c r="E34" s="629"/>
      <c r="F34" s="629"/>
      <c r="G34" s="634" t="s">
        <v>89</v>
      </c>
      <c r="H34" s="634"/>
      <c r="I34" s="8">
        <v>2</v>
      </c>
      <c r="J34" s="637"/>
      <c r="K34" s="636"/>
      <c r="L34" s="636"/>
      <c r="M34" s="9">
        <f t="shared" si="0"/>
        <v>0</v>
      </c>
      <c r="N34" s="6"/>
    </row>
    <row r="35" spans="1:14" ht="9.75" customHeight="1">
      <c r="A35" s="642" t="s">
        <v>83</v>
      </c>
      <c r="B35" s="642"/>
      <c r="C35" s="4"/>
      <c r="D35" s="642" t="s">
        <v>484</v>
      </c>
      <c r="E35" s="642"/>
      <c r="F35" s="642"/>
      <c r="G35" s="642"/>
      <c r="H35" s="642"/>
      <c r="I35" s="642"/>
      <c r="J35" s="642"/>
      <c r="K35" s="642"/>
      <c r="L35" s="642"/>
      <c r="M35" s="16">
        <f>SUM(M36:M56)</f>
        <v>0</v>
      </c>
      <c r="N35" s="4"/>
    </row>
    <row r="36" spans="1:14" ht="19.350000000000001" customHeight="1">
      <c r="A36" s="629" t="s">
        <v>85</v>
      </c>
      <c r="B36" s="629"/>
      <c r="C36" s="7">
        <v>19134</v>
      </c>
      <c r="D36" s="629" t="s">
        <v>110</v>
      </c>
      <c r="E36" s="629"/>
      <c r="F36" s="629"/>
      <c r="G36" s="634" t="s">
        <v>104</v>
      </c>
      <c r="H36" s="634"/>
      <c r="I36" s="10">
        <v>42.5</v>
      </c>
      <c r="J36" s="637"/>
      <c r="K36" s="636"/>
      <c r="L36" s="636"/>
      <c r="M36" s="9">
        <f t="shared" si="0"/>
        <v>0</v>
      </c>
      <c r="N36" s="6"/>
    </row>
    <row r="37" spans="1:14" ht="19.350000000000001" customHeight="1">
      <c r="A37" s="629" t="s">
        <v>87</v>
      </c>
      <c r="B37" s="629"/>
      <c r="C37" s="7">
        <v>19135</v>
      </c>
      <c r="D37" s="629" t="s">
        <v>112</v>
      </c>
      <c r="E37" s="629"/>
      <c r="F37" s="629"/>
      <c r="G37" s="634" t="s">
        <v>104</v>
      </c>
      <c r="H37" s="634"/>
      <c r="I37" s="10">
        <v>22.5</v>
      </c>
      <c r="J37" s="637"/>
      <c r="K37" s="636"/>
      <c r="L37" s="636"/>
      <c r="M37" s="9">
        <f t="shared" si="0"/>
        <v>0</v>
      </c>
      <c r="N37" s="6"/>
    </row>
    <row r="38" spans="1:14" ht="19.350000000000001" customHeight="1">
      <c r="A38" s="629" t="s">
        <v>90</v>
      </c>
      <c r="B38" s="629"/>
      <c r="C38" s="7">
        <v>19210</v>
      </c>
      <c r="D38" s="629" t="s">
        <v>114</v>
      </c>
      <c r="E38" s="629"/>
      <c r="F38" s="629"/>
      <c r="G38" s="634" t="s">
        <v>104</v>
      </c>
      <c r="H38" s="634"/>
      <c r="I38" s="10">
        <v>12.5</v>
      </c>
      <c r="J38" s="637"/>
      <c r="K38" s="636"/>
      <c r="L38" s="636"/>
      <c r="M38" s="9">
        <f t="shared" si="0"/>
        <v>0</v>
      </c>
      <c r="N38" s="6"/>
    </row>
    <row r="39" spans="1:14" ht="19.350000000000001" customHeight="1">
      <c r="A39" s="629" t="s">
        <v>92</v>
      </c>
      <c r="B39" s="629"/>
      <c r="C39" s="7">
        <v>19241</v>
      </c>
      <c r="D39" s="629" t="s">
        <v>118</v>
      </c>
      <c r="E39" s="629"/>
      <c r="F39" s="629"/>
      <c r="G39" s="634" t="s">
        <v>89</v>
      </c>
      <c r="H39" s="634"/>
      <c r="I39" s="8">
        <v>1</v>
      </c>
      <c r="J39" s="637"/>
      <c r="K39" s="636"/>
      <c r="L39" s="636"/>
      <c r="M39" s="9">
        <f t="shared" si="0"/>
        <v>0</v>
      </c>
      <c r="N39" s="6"/>
    </row>
    <row r="40" spans="1:14" ht="19.350000000000001" customHeight="1">
      <c r="A40" s="629" t="s">
        <v>485</v>
      </c>
      <c r="B40" s="629"/>
      <c r="C40" s="7">
        <v>19258</v>
      </c>
      <c r="D40" s="629" t="s">
        <v>139</v>
      </c>
      <c r="E40" s="629"/>
      <c r="F40" s="629"/>
      <c r="G40" s="634" t="s">
        <v>104</v>
      </c>
      <c r="H40" s="634"/>
      <c r="I40" s="10">
        <v>12.5</v>
      </c>
      <c r="J40" s="637"/>
      <c r="K40" s="636"/>
      <c r="L40" s="636"/>
      <c r="M40" s="9">
        <f t="shared" si="0"/>
        <v>0</v>
      </c>
      <c r="N40" s="6"/>
    </row>
    <row r="41" spans="1:14" ht="19.350000000000001" customHeight="1">
      <c r="A41" s="629" t="s">
        <v>486</v>
      </c>
      <c r="B41" s="629"/>
      <c r="C41" s="7">
        <v>20971</v>
      </c>
      <c r="D41" s="629" t="s">
        <v>141</v>
      </c>
      <c r="E41" s="629"/>
      <c r="F41" s="629"/>
      <c r="G41" s="634" t="s">
        <v>89</v>
      </c>
      <c r="H41" s="634"/>
      <c r="I41" s="8">
        <v>2</v>
      </c>
      <c r="J41" s="637"/>
      <c r="K41" s="636"/>
      <c r="L41" s="636"/>
      <c r="M41" s="9">
        <f t="shared" si="0"/>
        <v>0</v>
      </c>
      <c r="N41" s="6"/>
    </row>
    <row r="42" spans="1:14" ht="19.350000000000001" customHeight="1">
      <c r="A42" s="629" t="s">
        <v>487</v>
      </c>
      <c r="B42" s="629"/>
      <c r="C42" s="7">
        <v>20977</v>
      </c>
      <c r="D42" s="629" t="s">
        <v>124</v>
      </c>
      <c r="E42" s="629"/>
      <c r="F42" s="629"/>
      <c r="G42" s="634" t="s">
        <v>89</v>
      </c>
      <c r="H42" s="634"/>
      <c r="I42" s="8">
        <v>2</v>
      </c>
      <c r="J42" s="637"/>
      <c r="K42" s="636"/>
      <c r="L42" s="636"/>
      <c r="M42" s="9">
        <f t="shared" si="0"/>
        <v>0</v>
      </c>
      <c r="N42" s="6"/>
    </row>
    <row r="43" spans="1:14" ht="19.350000000000001" customHeight="1">
      <c r="A43" s="629" t="s">
        <v>488</v>
      </c>
      <c r="B43" s="629"/>
      <c r="C43" s="7">
        <v>20968</v>
      </c>
      <c r="D43" s="629" t="s">
        <v>144</v>
      </c>
      <c r="E43" s="629"/>
      <c r="F43" s="629"/>
      <c r="G43" s="634" t="s">
        <v>89</v>
      </c>
      <c r="H43" s="634"/>
      <c r="I43" s="8">
        <v>5</v>
      </c>
      <c r="J43" s="637"/>
      <c r="K43" s="636"/>
      <c r="L43" s="636"/>
      <c r="M43" s="9">
        <f t="shared" si="0"/>
        <v>0</v>
      </c>
      <c r="N43" s="6"/>
    </row>
    <row r="44" spans="1:14" ht="19.350000000000001" customHeight="1">
      <c r="A44" s="629" t="s">
        <v>489</v>
      </c>
      <c r="B44" s="629"/>
      <c r="C44" s="7">
        <v>19216</v>
      </c>
      <c r="D44" s="629" t="s">
        <v>126</v>
      </c>
      <c r="E44" s="629"/>
      <c r="F44" s="629"/>
      <c r="G44" s="634" t="s">
        <v>89</v>
      </c>
      <c r="H44" s="634"/>
      <c r="I44" s="8">
        <v>1</v>
      </c>
      <c r="J44" s="637"/>
      <c r="K44" s="636"/>
      <c r="L44" s="636"/>
      <c r="M44" s="9">
        <f t="shared" si="0"/>
        <v>0</v>
      </c>
      <c r="N44" s="6"/>
    </row>
    <row r="45" spans="1:14" ht="19.350000000000001" customHeight="1">
      <c r="A45" s="629" t="s">
        <v>490</v>
      </c>
      <c r="B45" s="629"/>
      <c r="C45" s="7">
        <v>19212</v>
      </c>
      <c r="D45" s="629" t="s">
        <v>491</v>
      </c>
      <c r="E45" s="629"/>
      <c r="F45" s="629"/>
      <c r="G45" s="634" t="s">
        <v>89</v>
      </c>
      <c r="H45" s="634"/>
      <c r="I45" s="8">
        <v>3</v>
      </c>
      <c r="J45" s="637"/>
      <c r="K45" s="636"/>
      <c r="L45" s="636"/>
      <c r="M45" s="9">
        <f t="shared" si="0"/>
        <v>0</v>
      </c>
      <c r="N45" s="6"/>
    </row>
    <row r="46" spans="1:14" ht="19.350000000000001" customHeight="1">
      <c r="A46" s="629" t="s">
        <v>492</v>
      </c>
      <c r="B46" s="629"/>
      <c r="C46" s="7">
        <v>19214</v>
      </c>
      <c r="D46" s="629" t="s">
        <v>493</v>
      </c>
      <c r="E46" s="629"/>
      <c r="F46" s="629"/>
      <c r="G46" s="634" t="s">
        <v>89</v>
      </c>
      <c r="H46" s="634"/>
      <c r="I46" s="8">
        <v>2</v>
      </c>
      <c r="J46" s="637"/>
      <c r="K46" s="636"/>
      <c r="L46" s="636"/>
      <c r="M46" s="9">
        <f t="shared" si="0"/>
        <v>0</v>
      </c>
      <c r="N46" s="6"/>
    </row>
    <row r="47" spans="1:14" ht="19.350000000000001" customHeight="1">
      <c r="A47" s="629" t="s">
        <v>494</v>
      </c>
      <c r="B47" s="629"/>
      <c r="C47" s="7">
        <v>19215</v>
      </c>
      <c r="D47" s="629" t="s">
        <v>259</v>
      </c>
      <c r="E47" s="629"/>
      <c r="F47" s="629"/>
      <c r="G47" s="634" t="s">
        <v>89</v>
      </c>
      <c r="H47" s="634"/>
      <c r="I47" s="8">
        <v>2</v>
      </c>
      <c r="J47" s="637"/>
      <c r="K47" s="636"/>
      <c r="L47" s="636"/>
      <c r="M47" s="9">
        <f t="shared" si="0"/>
        <v>0</v>
      </c>
      <c r="N47" s="6"/>
    </row>
    <row r="48" spans="1:14" ht="19.350000000000001" customHeight="1">
      <c r="A48" s="629" t="s">
        <v>495</v>
      </c>
      <c r="B48" s="629"/>
      <c r="C48" s="7">
        <v>19509</v>
      </c>
      <c r="D48" s="629" t="s">
        <v>146</v>
      </c>
      <c r="E48" s="629"/>
      <c r="F48" s="629"/>
      <c r="G48" s="634" t="s">
        <v>104</v>
      </c>
      <c r="H48" s="634"/>
      <c r="I48" s="11">
        <v>110</v>
      </c>
      <c r="J48" s="638"/>
      <c r="K48" s="636"/>
      <c r="L48" s="636"/>
      <c r="M48" s="9">
        <f t="shared" si="0"/>
        <v>0</v>
      </c>
      <c r="N48" s="6"/>
    </row>
    <row r="49" spans="1:14" ht="19.350000000000001" customHeight="1">
      <c r="A49" s="629" t="s">
        <v>496</v>
      </c>
      <c r="B49" s="629"/>
      <c r="C49" s="7">
        <v>16376</v>
      </c>
      <c r="D49" s="629" t="s">
        <v>128</v>
      </c>
      <c r="E49" s="629"/>
      <c r="F49" s="629"/>
      <c r="G49" s="634" t="s">
        <v>104</v>
      </c>
      <c r="H49" s="634"/>
      <c r="I49" s="11">
        <v>110</v>
      </c>
      <c r="J49" s="638"/>
      <c r="K49" s="636"/>
      <c r="L49" s="636"/>
      <c r="M49" s="9">
        <f t="shared" si="0"/>
        <v>0</v>
      </c>
      <c r="N49" s="6"/>
    </row>
    <row r="50" spans="1:14" ht="19.350000000000001" customHeight="1">
      <c r="A50" s="629" t="s">
        <v>497</v>
      </c>
      <c r="B50" s="629"/>
      <c r="C50" s="7">
        <v>19617</v>
      </c>
      <c r="D50" s="629" t="s">
        <v>164</v>
      </c>
      <c r="E50" s="629"/>
      <c r="F50" s="629"/>
      <c r="G50" s="634" t="s">
        <v>104</v>
      </c>
      <c r="H50" s="634"/>
      <c r="I50" s="11">
        <v>110</v>
      </c>
      <c r="J50" s="638"/>
      <c r="K50" s="636"/>
      <c r="L50" s="636"/>
      <c r="M50" s="9">
        <f t="shared" si="0"/>
        <v>0</v>
      </c>
      <c r="N50" s="6"/>
    </row>
    <row r="51" spans="1:14" ht="19.350000000000001" customHeight="1">
      <c r="A51" s="629" t="s">
        <v>498</v>
      </c>
      <c r="B51" s="629"/>
      <c r="C51" s="7">
        <v>19571</v>
      </c>
      <c r="D51" s="629" t="s">
        <v>148</v>
      </c>
      <c r="E51" s="629"/>
      <c r="F51" s="629"/>
      <c r="G51" s="634" t="s">
        <v>104</v>
      </c>
      <c r="H51" s="634"/>
      <c r="I51" s="11">
        <v>110</v>
      </c>
      <c r="J51" s="638"/>
      <c r="K51" s="636"/>
      <c r="L51" s="636"/>
      <c r="M51" s="9">
        <f t="shared" si="0"/>
        <v>0</v>
      </c>
      <c r="N51" s="6"/>
    </row>
    <row r="52" spans="1:14" ht="19.350000000000001" customHeight="1">
      <c r="A52" s="629" t="s">
        <v>499</v>
      </c>
      <c r="B52" s="629"/>
      <c r="C52" s="7">
        <v>19674</v>
      </c>
      <c r="D52" s="629" t="s">
        <v>500</v>
      </c>
      <c r="E52" s="629"/>
      <c r="F52" s="629"/>
      <c r="G52" s="634" t="s">
        <v>104</v>
      </c>
      <c r="H52" s="634"/>
      <c r="I52" s="11">
        <v>180</v>
      </c>
      <c r="J52" s="638"/>
      <c r="K52" s="636"/>
      <c r="L52" s="636"/>
      <c r="M52" s="9">
        <f t="shared" si="0"/>
        <v>0</v>
      </c>
      <c r="N52" s="6"/>
    </row>
    <row r="53" spans="1:14" ht="19.350000000000001" customHeight="1">
      <c r="A53" s="629" t="s">
        <v>501</v>
      </c>
      <c r="B53" s="629"/>
      <c r="C53" s="7">
        <v>19663</v>
      </c>
      <c r="D53" s="629" t="s">
        <v>150</v>
      </c>
      <c r="E53" s="629"/>
      <c r="F53" s="629"/>
      <c r="G53" s="634" t="s">
        <v>89</v>
      </c>
      <c r="H53" s="634"/>
      <c r="I53" s="10">
        <v>42.5</v>
      </c>
      <c r="J53" s="638"/>
      <c r="K53" s="636"/>
      <c r="L53" s="636"/>
      <c r="M53" s="9">
        <f t="shared" si="0"/>
        <v>0</v>
      </c>
      <c r="N53" s="6"/>
    </row>
    <row r="54" spans="1:14" ht="19.350000000000001" customHeight="1">
      <c r="A54" s="629" t="s">
        <v>502</v>
      </c>
      <c r="B54" s="629"/>
      <c r="C54" s="7">
        <v>19635</v>
      </c>
      <c r="D54" s="629" t="s">
        <v>152</v>
      </c>
      <c r="E54" s="629"/>
      <c r="F54" s="629"/>
      <c r="G54" s="634" t="s">
        <v>89</v>
      </c>
      <c r="H54" s="634"/>
      <c r="I54" s="8">
        <v>1</v>
      </c>
      <c r="J54" s="635"/>
      <c r="K54" s="636"/>
      <c r="L54" s="636"/>
      <c r="M54" s="9">
        <f t="shared" si="0"/>
        <v>0</v>
      </c>
      <c r="N54" s="6"/>
    </row>
    <row r="55" spans="1:14" ht="19.350000000000001" customHeight="1">
      <c r="A55" s="629" t="s">
        <v>503</v>
      </c>
      <c r="B55" s="629"/>
      <c r="C55" s="7">
        <v>19642</v>
      </c>
      <c r="D55" s="629" t="s">
        <v>436</v>
      </c>
      <c r="E55" s="629"/>
      <c r="F55" s="629"/>
      <c r="G55" s="634" t="s">
        <v>89</v>
      </c>
      <c r="H55" s="634"/>
      <c r="I55" s="8">
        <v>1</v>
      </c>
      <c r="J55" s="639"/>
      <c r="K55" s="636"/>
      <c r="L55" s="636"/>
      <c r="M55" s="9">
        <f t="shared" si="0"/>
        <v>0</v>
      </c>
      <c r="N55" s="6"/>
    </row>
    <row r="56" spans="1:14" ht="19.350000000000001" customHeight="1">
      <c r="A56" s="629" t="s">
        <v>504</v>
      </c>
      <c r="B56" s="629"/>
      <c r="C56" s="7">
        <v>19643</v>
      </c>
      <c r="D56" s="629" t="s">
        <v>437</v>
      </c>
      <c r="E56" s="629"/>
      <c r="F56" s="629"/>
      <c r="G56" s="634" t="s">
        <v>89</v>
      </c>
      <c r="H56" s="634"/>
      <c r="I56" s="8">
        <v>1</v>
      </c>
      <c r="J56" s="639"/>
      <c r="K56" s="636"/>
      <c r="L56" s="636"/>
      <c r="M56" s="9">
        <f t="shared" si="0"/>
        <v>0</v>
      </c>
      <c r="N56" s="6"/>
    </row>
    <row r="57" spans="1:14" ht="9.75" customHeight="1">
      <c r="A57" s="642" t="s">
        <v>94</v>
      </c>
      <c r="B57" s="642"/>
      <c r="C57" s="4"/>
      <c r="D57" s="642" t="s">
        <v>454</v>
      </c>
      <c r="E57" s="642"/>
      <c r="F57" s="642"/>
      <c r="G57" s="642"/>
      <c r="H57" s="642"/>
      <c r="I57" s="642"/>
      <c r="J57" s="642"/>
      <c r="K57" s="642"/>
      <c r="L57" s="642"/>
      <c r="M57" s="14">
        <f>SUM(M58:M77)</f>
        <v>0</v>
      </c>
      <c r="N57" s="4"/>
    </row>
    <row r="58" spans="1:14" ht="38.85" customHeight="1">
      <c r="A58" s="629" t="s">
        <v>96</v>
      </c>
      <c r="B58" s="629"/>
      <c r="C58" s="7">
        <v>19220</v>
      </c>
      <c r="D58" s="629" t="s">
        <v>505</v>
      </c>
      <c r="E58" s="629"/>
      <c r="F58" s="629"/>
      <c r="G58" s="634" t="s">
        <v>104</v>
      </c>
      <c r="H58" s="634"/>
      <c r="I58" s="11">
        <v>150</v>
      </c>
      <c r="J58" s="637"/>
      <c r="K58" s="636"/>
      <c r="L58" s="636"/>
      <c r="M58" s="9">
        <f t="shared" si="0"/>
        <v>0</v>
      </c>
      <c r="N58" s="6"/>
    </row>
    <row r="59" spans="1:14" ht="19.350000000000001" customHeight="1">
      <c r="A59" s="629" t="s">
        <v>98</v>
      </c>
      <c r="B59" s="629"/>
      <c r="C59" s="7">
        <v>19284</v>
      </c>
      <c r="D59" s="629" t="s">
        <v>506</v>
      </c>
      <c r="E59" s="629"/>
      <c r="F59" s="629"/>
      <c r="G59" s="634" t="s">
        <v>89</v>
      </c>
      <c r="H59" s="634"/>
      <c r="I59" s="8">
        <v>3</v>
      </c>
      <c r="J59" s="635"/>
      <c r="K59" s="636"/>
      <c r="L59" s="636"/>
      <c r="M59" s="9">
        <f t="shared" si="0"/>
        <v>0</v>
      </c>
      <c r="N59" s="6"/>
    </row>
    <row r="60" spans="1:14" ht="19.350000000000001" customHeight="1">
      <c r="A60" s="629" t="s">
        <v>281</v>
      </c>
      <c r="B60" s="629"/>
      <c r="C60" s="7">
        <v>19321</v>
      </c>
      <c r="D60" s="629" t="s">
        <v>507</v>
      </c>
      <c r="E60" s="629"/>
      <c r="F60" s="629"/>
      <c r="G60" s="634" t="s">
        <v>89</v>
      </c>
      <c r="H60" s="634"/>
      <c r="I60" s="8">
        <v>2</v>
      </c>
      <c r="J60" s="637"/>
      <c r="K60" s="636"/>
      <c r="L60" s="636"/>
      <c r="M60" s="9">
        <f t="shared" si="0"/>
        <v>0</v>
      </c>
      <c r="N60" s="6"/>
    </row>
    <row r="61" spans="1:14" ht="19.350000000000001" customHeight="1">
      <c r="A61" s="629" t="s">
        <v>508</v>
      </c>
      <c r="B61" s="629"/>
      <c r="C61" s="7">
        <v>19323</v>
      </c>
      <c r="D61" s="629" t="s">
        <v>509</v>
      </c>
      <c r="E61" s="629"/>
      <c r="F61" s="629"/>
      <c r="G61" s="634" t="s">
        <v>89</v>
      </c>
      <c r="H61" s="634"/>
      <c r="I61" s="8">
        <v>1</v>
      </c>
      <c r="J61" s="635"/>
      <c r="K61" s="636"/>
      <c r="L61" s="636"/>
      <c r="M61" s="9">
        <f t="shared" si="0"/>
        <v>0</v>
      </c>
      <c r="N61" s="6"/>
    </row>
    <row r="62" spans="1:14" ht="19.350000000000001" customHeight="1">
      <c r="A62" s="629" t="s">
        <v>510</v>
      </c>
      <c r="B62" s="629"/>
      <c r="C62" s="7">
        <v>19576</v>
      </c>
      <c r="D62" s="629" t="s">
        <v>407</v>
      </c>
      <c r="E62" s="629"/>
      <c r="F62" s="629"/>
      <c r="G62" s="634" t="s">
        <v>89</v>
      </c>
      <c r="H62" s="634"/>
      <c r="I62" s="8">
        <v>1</v>
      </c>
      <c r="J62" s="635"/>
      <c r="K62" s="636"/>
      <c r="L62" s="636"/>
      <c r="M62" s="9">
        <f t="shared" si="0"/>
        <v>0</v>
      </c>
      <c r="N62" s="6"/>
    </row>
    <row r="63" spans="1:14" ht="19.350000000000001" customHeight="1">
      <c r="A63" s="629" t="s">
        <v>511</v>
      </c>
      <c r="B63" s="629"/>
      <c r="C63" s="7">
        <v>19511</v>
      </c>
      <c r="D63" s="629" t="s">
        <v>512</v>
      </c>
      <c r="E63" s="629"/>
      <c r="F63" s="629"/>
      <c r="G63" s="634" t="s">
        <v>104</v>
      </c>
      <c r="H63" s="634"/>
      <c r="I63" s="11">
        <v>700</v>
      </c>
      <c r="J63" s="638"/>
      <c r="K63" s="636"/>
      <c r="L63" s="636"/>
      <c r="M63" s="9">
        <f t="shared" si="0"/>
        <v>0</v>
      </c>
      <c r="N63" s="6"/>
    </row>
    <row r="64" spans="1:14" ht="19.350000000000001" customHeight="1">
      <c r="A64" s="629" t="s">
        <v>513</v>
      </c>
      <c r="B64" s="629"/>
      <c r="C64" s="7">
        <v>19118</v>
      </c>
      <c r="D64" s="629" t="s">
        <v>514</v>
      </c>
      <c r="E64" s="629"/>
      <c r="F64" s="629"/>
      <c r="G64" s="634" t="s">
        <v>104</v>
      </c>
      <c r="H64" s="634"/>
      <c r="I64" s="11">
        <v>230</v>
      </c>
      <c r="J64" s="637"/>
      <c r="K64" s="636"/>
      <c r="L64" s="636"/>
      <c r="M64" s="9">
        <f t="shared" si="0"/>
        <v>0</v>
      </c>
      <c r="N64" s="6"/>
    </row>
    <row r="65" spans="1:15" ht="19.350000000000001" customHeight="1">
      <c r="A65" s="629" t="s">
        <v>515</v>
      </c>
      <c r="B65" s="629"/>
      <c r="C65" s="7">
        <v>20939</v>
      </c>
      <c r="D65" s="629" t="s">
        <v>516</v>
      </c>
      <c r="E65" s="629"/>
      <c r="F65" s="629"/>
      <c r="G65" s="634" t="s">
        <v>104</v>
      </c>
      <c r="H65" s="634"/>
      <c r="I65" s="11">
        <v>150</v>
      </c>
      <c r="J65" s="638"/>
      <c r="K65" s="636"/>
      <c r="L65" s="636"/>
      <c r="M65" s="9">
        <f t="shared" si="0"/>
        <v>0</v>
      </c>
      <c r="N65" s="6"/>
    </row>
    <row r="66" spans="1:15" ht="19.350000000000001" customHeight="1">
      <c r="A66" s="629" t="s">
        <v>517</v>
      </c>
      <c r="B66" s="629"/>
      <c r="C66" s="7">
        <v>19533</v>
      </c>
      <c r="D66" s="629" t="s">
        <v>518</v>
      </c>
      <c r="E66" s="629"/>
      <c r="F66" s="629"/>
      <c r="G66" s="634" t="s">
        <v>104</v>
      </c>
      <c r="H66" s="634"/>
      <c r="I66" s="11">
        <v>700</v>
      </c>
      <c r="J66" s="637"/>
      <c r="K66" s="636"/>
      <c r="L66" s="636"/>
      <c r="M66" s="9">
        <f t="shared" si="0"/>
        <v>0</v>
      </c>
      <c r="N66" s="6"/>
    </row>
    <row r="67" spans="1:15" ht="19.350000000000001" customHeight="1">
      <c r="A67" s="629" t="s">
        <v>519</v>
      </c>
      <c r="B67" s="629"/>
      <c r="C67" s="7">
        <v>19511</v>
      </c>
      <c r="D67" s="629" t="s">
        <v>520</v>
      </c>
      <c r="E67" s="629"/>
      <c r="F67" s="629"/>
      <c r="G67" s="634" t="s">
        <v>104</v>
      </c>
      <c r="H67" s="634"/>
      <c r="I67" s="11">
        <v>460</v>
      </c>
      <c r="J67" s="638"/>
      <c r="K67" s="636"/>
      <c r="L67" s="636"/>
      <c r="M67" s="9">
        <f t="shared" si="0"/>
        <v>0</v>
      </c>
      <c r="N67" s="6"/>
    </row>
    <row r="68" spans="1:15" ht="19.350000000000001" customHeight="1">
      <c r="A68" s="629" t="s">
        <v>521</v>
      </c>
      <c r="B68" s="629"/>
      <c r="C68" s="7">
        <v>20939</v>
      </c>
      <c r="D68" s="629" t="s">
        <v>269</v>
      </c>
      <c r="E68" s="629"/>
      <c r="F68" s="629"/>
      <c r="G68" s="634" t="s">
        <v>104</v>
      </c>
      <c r="H68" s="634"/>
      <c r="I68" s="11">
        <v>100</v>
      </c>
      <c r="J68" s="638"/>
      <c r="K68" s="636"/>
      <c r="L68" s="636"/>
      <c r="M68" s="9">
        <f t="shared" si="0"/>
        <v>0</v>
      </c>
      <c r="N68" s="6"/>
    </row>
    <row r="69" spans="1:15" ht="19.350000000000001" customHeight="1">
      <c r="A69" s="629" t="s">
        <v>522</v>
      </c>
      <c r="B69" s="629"/>
      <c r="C69" s="7">
        <v>19589</v>
      </c>
      <c r="D69" s="629" t="s">
        <v>523</v>
      </c>
      <c r="E69" s="629"/>
      <c r="F69" s="629"/>
      <c r="G69" s="634" t="s">
        <v>104</v>
      </c>
      <c r="H69" s="634"/>
      <c r="I69" s="11">
        <v>230</v>
      </c>
      <c r="J69" s="637"/>
      <c r="K69" s="636"/>
      <c r="L69" s="636"/>
      <c r="M69" s="9">
        <f t="shared" si="0"/>
        <v>0</v>
      </c>
      <c r="N69" s="6"/>
    </row>
    <row r="70" spans="1:15" ht="19.350000000000001" customHeight="1">
      <c r="A70" s="629" t="s">
        <v>524</v>
      </c>
      <c r="B70" s="629"/>
      <c r="C70" s="7">
        <v>19520</v>
      </c>
      <c r="D70" s="629" t="s">
        <v>272</v>
      </c>
      <c r="E70" s="629"/>
      <c r="F70" s="629"/>
      <c r="G70" s="634" t="s">
        <v>104</v>
      </c>
      <c r="H70" s="634"/>
      <c r="I70" s="11">
        <v>120</v>
      </c>
      <c r="J70" s="637"/>
      <c r="K70" s="636"/>
      <c r="L70" s="636"/>
      <c r="M70" s="9">
        <f t="shared" si="0"/>
        <v>0</v>
      </c>
      <c r="N70" s="6"/>
    </row>
    <row r="71" spans="1:15" ht="19.350000000000001" customHeight="1">
      <c r="A71" s="629" t="s">
        <v>525</v>
      </c>
      <c r="B71" s="629"/>
      <c r="C71" s="7">
        <v>19522</v>
      </c>
      <c r="D71" s="629" t="s">
        <v>274</v>
      </c>
      <c r="E71" s="629"/>
      <c r="F71" s="629"/>
      <c r="G71" s="634" t="s">
        <v>89</v>
      </c>
      <c r="H71" s="634"/>
      <c r="I71" s="10">
        <v>12</v>
      </c>
      <c r="J71" s="637"/>
      <c r="K71" s="636"/>
      <c r="L71" s="636"/>
      <c r="M71" s="9">
        <f t="shared" si="0"/>
        <v>0</v>
      </c>
      <c r="N71" s="6"/>
    </row>
    <row r="72" spans="1:15" ht="19.350000000000001" customHeight="1">
      <c r="A72" s="629" t="s">
        <v>526</v>
      </c>
      <c r="B72" s="629"/>
      <c r="C72" s="7">
        <v>19521</v>
      </c>
      <c r="D72" s="629" t="s">
        <v>527</v>
      </c>
      <c r="E72" s="629"/>
      <c r="F72" s="629"/>
      <c r="G72" s="634" t="s">
        <v>89</v>
      </c>
      <c r="H72" s="634"/>
      <c r="I72" s="10">
        <v>12</v>
      </c>
      <c r="J72" s="637"/>
      <c r="K72" s="636"/>
      <c r="L72" s="636"/>
      <c r="M72" s="9">
        <f t="shared" si="0"/>
        <v>0</v>
      </c>
      <c r="N72" s="6"/>
    </row>
    <row r="73" spans="1:15" ht="19.350000000000001" customHeight="1">
      <c r="A73" s="629" t="s">
        <v>528</v>
      </c>
      <c r="B73" s="629"/>
      <c r="C73" s="7">
        <v>19221</v>
      </c>
      <c r="D73" s="629" t="s">
        <v>529</v>
      </c>
      <c r="E73" s="629"/>
      <c r="F73" s="629"/>
      <c r="G73" s="634" t="s">
        <v>89</v>
      </c>
      <c r="H73" s="634"/>
      <c r="I73" s="10">
        <v>12</v>
      </c>
      <c r="J73" s="637"/>
      <c r="K73" s="636"/>
      <c r="L73" s="636"/>
      <c r="M73" s="9">
        <f t="shared" si="0"/>
        <v>0</v>
      </c>
      <c r="N73" s="6"/>
    </row>
    <row r="74" spans="1:15" ht="19.350000000000001" customHeight="1">
      <c r="A74" s="629" t="s">
        <v>530</v>
      </c>
      <c r="B74" s="629"/>
      <c r="C74" s="7">
        <v>19565</v>
      </c>
      <c r="D74" s="629" t="s">
        <v>531</v>
      </c>
      <c r="E74" s="629"/>
      <c r="F74" s="629"/>
      <c r="G74" s="634" t="s">
        <v>89</v>
      </c>
      <c r="H74" s="634"/>
      <c r="I74" s="8">
        <v>1</v>
      </c>
      <c r="J74" s="639"/>
      <c r="K74" s="636"/>
      <c r="L74" s="636"/>
      <c r="M74" s="9">
        <f t="shared" si="0"/>
        <v>0</v>
      </c>
      <c r="N74" s="6"/>
    </row>
    <row r="75" spans="1:15" ht="29.1" customHeight="1">
      <c r="A75" s="629" t="s">
        <v>532</v>
      </c>
      <c r="B75" s="629"/>
      <c r="C75" s="7">
        <v>19555</v>
      </c>
      <c r="D75" s="629" t="s">
        <v>415</v>
      </c>
      <c r="E75" s="629"/>
      <c r="F75" s="629"/>
      <c r="G75" s="634" t="s">
        <v>89</v>
      </c>
      <c r="H75" s="634"/>
      <c r="I75" s="8">
        <v>6</v>
      </c>
      <c r="J75" s="637"/>
      <c r="K75" s="636"/>
      <c r="L75" s="636"/>
      <c r="M75" s="9">
        <f t="shared" si="0"/>
        <v>0</v>
      </c>
      <c r="N75" s="6"/>
    </row>
    <row r="76" spans="1:15" ht="19.350000000000001" customHeight="1">
      <c r="A76" s="629" t="s">
        <v>533</v>
      </c>
      <c r="B76" s="629"/>
      <c r="C76" s="7">
        <v>19557</v>
      </c>
      <c r="D76" s="629" t="s">
        <v>417</v>
      </c>
      <c r="E76" s="629"/>
      <c r="F76" s="629"/>
      <c r="G76" s="634" t="s">
        <v>89</v>
      </c>
      <c r="H76" s="634"/>
      <c r="I76" s="8">
        <v>1</v>
      </c>
      <c r="J76" s="635"/>
      <c r="K76" s="636"/>
      <c r="L76" s="636"/>
      <c r="M76" s="9">
        <f t="shared" si="0"/>
        <v>0</v>
      </c>
      <c r="N76" s="6"/>
    </row>
    <row r="77" spans="1:15" ht="19.350000000000001" customHeight="1">
      <c r="A77" s="629" t="s">
        <v>534</v>
      </c>
      <c r="B77" s="629"/>
      <c r="C77" s="7">
        <v>19558</v>
      </c>
      <c r="D77" s="629" t="s">
        <v>419</v>
      </c>
      <c r="E77" s="629"/>
      <c r="F77" s="629"/>
      <c r="G77" s="634" t="s">
        <v>89</v>
      </c>
      <c r="H77" s="634"/>
      <c r="I77" s="8">
        <v>1</v>
      </c>
      <c r="J77" s="635"/>
      <c r="K77" s="636"/>
      <c r="L77" s="636"/>
      <c r="M77" s="9">
        <f t="shared" si="0"/>
        <v>0</v>
      </c>
      <c r="N77" s="6"/>
    </row>
    <row r="78" spans="1:15" ht="9.75" customHeight="1">
      <c r="A78" s="630" t="s">
        <v>44</v>
      </c>
      <c r="B78" s="630"/>
      <c r="C78" s="630"/>
      <c r="D78" s="630"/>
      <c r="E78" s="630"/>
      <c r="F78" s="630"/>
      <c r="G78" s="630"/>
      <c r="H78" s="630"/>
      <c r="I78" s="630"/>
      <c r="J78" s="630"/>
      <c r="K78" s="630"/>
      <c r="L78" s="630"/>
      <c r="M78" s="12">
        <f>SUM(M11:M77)/2</f>
        <v>0</v>
      </c>
      <c r="N78" s="13"/>
      <c r="O78" s="239">
        <v>171898.43000000005</v>
      </c>
    </row>
    <row r="79" spans="1:15" ht="6" customHeight="1">
      <c r="A79" s="631"/>
      <c r="B79" s="631"/>
      <c r="C79" s="631"/>
      <c r="D79" s="631"/>
      <c r="E79" s="631"/>
      <c r="F79" s="631"/>
      <c r="G79" s="631"/>
      <c r="H79" s="631"/>
      <c r="I79" s="631"/>
      <c r="J79" s="631"/>
      <c r="K79" s="631"/>
      <c r="L79" s="631"/>
      <c r="M79" s="631"/>
      <c r="N79" s="631"/>
    </row>
    <row r="80" spans="1:15" ht="10.9" customHeight="1">
      <c r="A80" s="632" t="s">
        <v>45</v>
      </c>
      <c r="B80" s="632"/>
      <c r="C80" s="632"/>
      <c r="D80" s="632"/>
      <c r="E80" s="632"/>
      <c r="F80" s="633" t="s">
        <v>46</v>
      </c>
      <c r="G80" s="633"/>
      <c r="H80" s="633"/>
      <c r="I80" s="633"/>
      <c r="J80" s="633"/>
      <c r="K80" s="633"/>
      <c r="L80" s="633"/>
      <c r="M80" s="633"/>
      <c r="N80" s="633"/>
    </row>
  </sheetData>
  <mergeCells count="282">
    <mergeCell ref="A78:L78"/>
    <mergeCell ref="A79:N79"/>
    <mergeCell ref="A80:E80"/>
    <mergeCell ref="F80:N80"/>
    <mergeCell ref="A76:B76"/>
    <mergeCell ref="D76:F76"/>
    <mergeCell ref="G76:H76"/>
    <mergeCell ref="J76:L76"/>
    <mergeCell ref="A77:B77"/>
    <mergeCell ref="D77:F77"/>
    <mergeCell ref="G77:H77"/>
    <mergeCell ref="J77:L77"/>
    <mergeCell ref="A74:B74"/>
    <mergeCell ref="D74:F74"/>
    <mergeCell ref="G74:H74"/>
    <mergeCell ref="J74:L74"/>
    <mergeCell ref="A75:B75"/>
    <mergeCell ref="D75:F75"/>
    <mergeCell ref="G75:H75"/>
    <mergeCell ref="J75:L75"/>
    <mergeCell ref="A72:B72"/>
    <mergeCell ref="D72:F72"/>
    <mergeCell ref="G72:H72"/>
    <mergeCell ref="J72:L72"/>
    <mergeCell ref="A73:B73"/>
    <mergeCell ref="D73:F73"/>
    <mergeCell ref="G73:H73"/>
    <mergeCell ref="J73:L73"/>
    <mergeCell ref="A70:B70"/>
    <mergeCell ref="D70:F70"/>
    <mergeCell ref="G70:H70"/>
    <mergeCell ref="J70:L70"/>
    <mergeCell ref="A71:B71"/>
    <mergeCell ref="D71:F71"/>
    <mergeCell ref="G71:H71"/>
    <mergeCell ref="J71:L71"/>
    <mergeCell ref="A68:B68"/>
    <mergeCell ref="D68:F68"/>
    <mergeCell ref="G68:H68"/>
    <mergeCell ref="J68:L68"/>
    <mergeCell ref="A69:B69"/>
    <mergeCell ref="D69:F69"/>
    <mergeCell ref="G69:H69"/>
    <mergeCell ref="J69:L69"/>
    <mergeCell ref="A66:B66"/>
    <mergeCell ref="D66:F66"/>
    <mergeCell ref="G66:H66"/>
    <mergeCell ref="J66:L66"/>
    <mergeCell ref="A67:B67"/>
    <mergeCell ref="D67:F67"/>
    <mergeCell ref="G67:H67"/>
    <mergeCell ref="J67:L67"/>
    <mergeCell ref="A64:B64"/>
    <mergeCell ref="D64:F64"/>
    <mergeCell ref="G64:H64"/>
    <mergeCell ref="J64:L64"/>
    <mergeCell ref="A65:B65"/>
    <mergeCell ref="D65:F65"/>
    <mergeCell ref="G65:H65"/>
    <mergeCell ref="J65:L65"/>
    <mergeCell ref="A62:B62"/>
    <mergeCell ref="D62:F62"/>
    <mergeCell ref="G62:H62"/>
    <mergeCell ref="J62:L62"/>
    <mergeCell ref="A63:B63"/>
    <mergeCell ref="D63:F63"/>
    <mergeCell ref="G63:H63"/>
    <mergeCell ref="J63:L63"/>
    <mergeCell ref="A60:B60"/>
    <mergeCell ref="D60:F60"/>
    <mergeCell ref="G60:H60"/>
    <mergeCell ref="J60:L60"/>
    <mergeCell ref="A61:B61"/>
    <mergeCell ref="D61:F61"/>
    <mergeCell ref="G61:H61"/>
    <mergeCell ref="J61:L61"/>
    <mergeCell ref="A58:B58"/>
    <mergeCell ref="D58:F58"/>
    <mergeCell ref="G58:H58"/>
    <mergeCell ref="J58:L58"/>
    <mergeCell ref="A59:B59"/>
    <mergeCell ref="D59:F59"/>
    <mergeCell ref="G59:H59"/>
    <mergeCell ref="J59:L59"/>
    <mergeCell ref="A56:B56"/>
    <mergeCell ref="D56:F56"/>
    <mergeCell ref="G56:H56"/>
    <mergeCell ref="J56:L56"/>
    <mergeCell ref="A57:B57"/>
    <mergeCell ref="D57:L57"/>
    <mergeCell ref="A54:B54"/>
    <mergeCell ref="D54:F54"/>
    <mergeCell ref="G54:H54"/>
    <mergeCell ref="J54:L54"/>
    <mergeCell ref="A55:B55"/>
    <mergeCell ref="D55:F55"/>
    <mergeCell ref="G55:H55"/>
    <mergeCell ref="J55:L55"/>
    <mergeCell ref="A52:B52"/>
    <mergeCell ref="D52:F52"/>
    <mergeCell ref="G52:H52"/>
    <mergeCell ref="J52:L52"/>
    <mergeCell ref="A53:B53"/>
    <mergeCell ref="D53:F53"/>
    <mergeCell ref="G53:H53"/>
    <mergeCell ref="J53:L53"/>
    <mergeCell ref="A50:B50"/>
    <mergeCell ref="D50:F50"/>
    <mergeCell ref="G50:H50"/>
    <mergeCell ref="J50:L50"/>
    <mergeCell ref="A51:B51"/>
    <mergeCell ref="D51:F51"/>
    <mergeCell ref="G51:H51"/>
    <mergeCell ref="J51:L51"/>
    <mergeCell ref="A48:B48"/>
    <mergeCell ref="D48:F48"/>
    <mergeCell ref="G48:H48"/>
    <mergeCell ref="J48:L48"/>
    <mergeCell ref="A49:B49"/>
    <mergeCell ref="D49:F49"/>
    <mergeCell ref="G49:H49"/>
    <mergeCell ref="J49:L49"/>
    <mergeCell ref="A46:B46"/>
    <mergeCell ref="D46:F46"/>
    <mergeCell ref="G46:H46"/>
    <mergeCell ref="J46:L46"/>
    <mergeCell ref="A47:B47"/>
    <mergeCell ref="D47:F47"/>
    <mergeCell ref="G47:H47"/>
    <mergeCell ref="J47:L47"/>
    <mergeCell ref="A44:B44"/>
    <mergeCell ref="D44:F44"/>
    <mergeCell ref="G44:H44"/>
    <mergeCell ref="J44:L44"/>
    <mergeCell ref="A45:B45"/>
    <mergeCell ref="D45:F45"/>
    <mergeCell ref="G45:H45"/>
    <mergeCell ref="J45:L45"/>
    <mergeCell ref="A42:B42"/>
    <mergeCell ref="D42:F42"/>
    <mergeCell ref="G42:H42"/>
    <mergeCell ref="J42:L42"/>
    <mergeCell ref="A43:B43"/>
    <mergeCell ref="D43:F43"/>
    <mergeCell ref="G43:H43"/>
    <mergeCell ref="J43:L43"/>
    <mergeCell ref="A40:B40"/>
    <mergeCell ref="D40:F40"/>
    <mergeCell ref="G40:H40"/>
    <mergeCell ref="J40:L40"/>
    <mergeCell ref="A41:B41"/>
    <mergeCell ref="D41:F41"/>
    <mergeCell ref="G41:H41"/>
    <mergeCell ref="J41:L41"/>
    <mergeCell ref="A38:B38"/>
    <mergeCell ref="D38:F38"/>
    <mergeCell ref="G38:H38"/>
    <mergeCell ref="J38:L38"/>
    <mergeCell ref="A39:B39"/>
    <mergeCell ref="D39:F39"/>
    <mergeCell ref="G39:H39"/>
    <mergeCell ref="J39:L39"/>
    <mergeCell ref="A36:B36"/>
    <mergeCell ref="D36:F36"/>
    <mergeCell ref="G36:H36"/>
    <mergeCell ref="J36:L36"/>
    <mergeCell ref="A37:B37"/>
    <mergeCell ref="D37:F37"/>
    <mergeCell ref="G37:H37"/>
    <mergeCell ref="J37:L37"/>
    <mergeCell ref="A34:B34"/>
    <mergeCell ref="D34:F34"/>
    <mergeCell ref="G34:H34"/>
    <mergeCell ref="J34:L34"/>
    <mergeCell ref="A35:B35"/>
    <mergeCell ref="D35:L35"/>
    <mergeCell ref="A32:B32"/>
    <mergeCell ref="D32:F32"/>
    <mergeCell ref="G32:H32"/>
    <mergeCell ref="J32:L32"/>
    <mergeCell ref="A33:B33"/>
    <mergeCell ref="D33:F33"/>
    <mergeCell ref="G33:H33"/>
    <mergeCell ref="J33:L33"/>
    <mergeCell ref="A30:B30"/>
    <mergeCell ref="D30:F30"/>
    <mergeCell ref="G30:H30"/>
    <mergeCell ref="J30:L30"/>
    <mergeCell ref="A31:B31"/>
    <mergeCell ref="D31:L31"/>
    <mergeCell ref="A28:B28"/>
    <mergeCell ref="D28:F28"/>
    <mergeCell ref="G28:H28"/>
    <mergeCell ref="J28:L28"/>
    <mergeCell ref="A29:B29"/>
    <mergeCell ref="D29:L29"/>
    <mergeCell ref="A26:B26"/>
    <mergeCell ref="D26:F26"/>
    <mergeCell ref="G26:H26"/>
    <mergeCell ref="J26:L26"/>
    <mergeCell ref="A27:B27"/>
    <mergeCell ref="D27:F27"/>
    <mergeCell ref="G27:H27"/>
    <mergeCell ref="J27:L27"/>
    <mergeCell ref="A24:B24"/>
    <mergeCell ref="D24:F24"/>
    <mergeCell ref="G24:H24"/>
    <mergeCell ref="J24:L24"/>
    <mergeCell ref="A25:B25"/>
    <mergeCell ref="D25:F25"/>
    <mergeCell ref="G25:H25"/>
    <mergeCell ref="J25:L25"/>
    <mergeCell ref="A22:B22"/>
    <mergeCell ref="D22:F22"/>
    <mergeCell ref="G22:H22"/>
    <mergeCell ref="J22:L22"/>
    <mergeCell ref="A23:B23"/>
    <mergeCell ref="D23:F23"/>
    <mergeCell ref="G23:H23"/>
    <mergeCell ref="J23:L23"/>
    <mergeCell ref="A20:B20"/>
    <mergeCell ref="D20:F20"/>
    <mergeCell ref="G20:H20"/>
    <mergeCell ref="J20:L20"/>
    <mergeCell ref="A21:B21"/>
    <mergeCell ref="D21:F21"/>
    <mergeCell ref="G21:H21"/>
    <mergeCell ref="J21:L21"/>
    <mergeCell ref="A18:B18"/>
    <mergeCell ref="D18:F18"/>
    <mergeCell ref="G18:H18"/>
    <mergeCell ref="J18:L18"/>
    <mergeCell ref="A19:B19"/>
    <mergeCell ref="D19:L19"/>
    <mergeCell ref="A16:B16"/>
    <mergeCell ref="D16:F16"/>
    <mergeCell ref="G16:H16"/>
    <mergeCell ref="J16:L16"/>
    <mergeCell ref="A17:B17"/>
    <mergeCell ref="D17:L17"/>
    <mergeCell ref="A14:B14"/>
    <mergeCell ref="D14:F14"/>
    <mergeCell ref="G14:H14"/>
    <mergeCell ref="J14:L14"/>
    <mergeCell ref="A15:B15"/>
    <mergeCell ref="D15:F15"/>
    <mergeCell ref="G15:H15"/>
    <mergeCell ref="J15:L15"/>
    <mergeCell ref="A12:B12"/>
    <mergeCell ref="D12:F12"/>
    <mergeCell ref="G12:H12"/>
    <mergeCell ref="J12:L12"/>
    <mergeCell ref="A13:B13"/>
    <mergeCell ref="D13:F13"/>
    <mergeCell ref="G13:H13"/>
    <mergeCell ref="J13:L13"/>
    <mergeCell ref="A9:N9"/>
    <mergeCell ref="A10:B10"/>
    <mergeCell ref="D10:F10"/>
    <mergeCell ref="G10:H10"/>
    <mergeCell ref="J10:L10"/>
    <mergeCell ref="A11:B11"/>
    <mergeCell ref="D11:L11"/>
    <mergeCell ref="A7:D7"/>
    <mergeCell ref="E7:N7"/>
    <mergeCell ref="A8:D8"/>
    <mergeCell ref="E8:N8"/>
    <mergeCell ref="B4:J4"/>
    <mergeCell ref="K4:N4"/>
    <mergeCell ref="A5:D5"/>
    <mergeCell ref="E5:N5"/>
    <mergeCell ref="A6:D6"/>
    <mergeCell ref="E6:G6"/>
    <mergeCell ref="H6:K6"/>
    <mergeCell ref="L6:N6"/>
    <mergeCell ref="A1:A2"/>
    <mergeCell ref="B1:J1"/>
    <mergeCell ref="K1:N1"/>
    <mergeCell ref="B2:J2"/>
    <mergeCell ref="K2:N2"/>
    <mergeCell ref="B3:J3"/>
    <mergeCell ref="K3:N3"/>
  </mergeCells>
  <pageMargins left="0.51181102362204722" right="0.51181102362204722" top="0.51181102362204722" bottom="0.78740157480314965" header="0" footer="0"/>
  <pageSetup paperSize="9" firstPageNumber="0" fitToWidth="0" fitToHeight="0"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dimension ref="A1:N20"/>
  <sheetViews>
    <sheetView zoomScaleNormal="100" workbookViewId="0">
      <selection sqref="A1:A2"/>
    </sheetView>
  </sheetViews>
  <sheetFormatPr defaultRowHeight="12.75"/>
  <cols>
    <col min="1" max="1" width="9.42578125" bestFit="1" customWidth="1"/>
    <col min="2" max="2" width="2.28515625" bestFit="1" customWidth="1"/>
    <col min="3" max="3" width="6.85546875" bestFit="1" customWidth="1"/>
    <col min="4" max="4" width="2" bestFit="1" customWidth="1"/>
    <col min="5" max="5" width="48.140625" bestFit="1" customWidth="1"/>
    <col min="6" max="6" width="31.5703125" bestFit="1" customWidth="1"/>
    <col min="7" max="8" width="2.7109375" bestFit="1" customWidth="1"/>
    <col min="9" max="9" width="9.5703125" bestFit="1" customWidth="1"/>
    <col min="10" max="10" width="1.42578125" bestFit="1" customWidth="1"/>
    <col min="11" max="11" width="6.85546875" bestFit="1" customWidth="1"/>
    <col min="12" max="12" width="2.7109375" bestFit="1" customWidth="1"/>
    <col min="13" max="13" width="11" bestFit="1" customWidth="1"/>
    <col min="14" max="14" width="0" hidden="1" bestFit="1" customWidth="1"/>
  </cols>
  <sheetData>
    <row r="1" spans="1:14" ht="10.9" customHeight="1">
      <c r="A1" s="397"/>
      <c r="B1" s="397" t="s">
        <v>0</v>
      </c>
      <c r="C1" s="397"/>
      <c r="D1" s="397"/>
      <c r="E1" s="397"/>
      <c r="F1" s="397"/>
      <c r="G1" s="397"/>
      <c r="H1" s="397"/>
      <c r="I1" s="397"/>
      <c r="J1" s="397"/>
      <c r="K1" s="645" t="s">
        <v>535</v>
      </c>
      <c r="L1" s="645"/>
      <c r="M1" s="645"/>
      <c r="N1" s="645"/>
    </row>
    <row r="2" spans="1:14" ht="10.9" customHeight="1">
      <c r="A2" s="397"/>
      <c r="B2" s="397"/>
      <c r="C2" s="397"/>
      <c r="D2" s="397"/>
      <c r="E2" s="397"/>
      <c r="F2" s="397"/>
      <c r="G2" s="397"/>
      <c r="H2" s="397"/>
      <c r="I2" s="397"/>
      <c r="J2" s="397"/>
      <c r="K2" s="645"/>
      <c r="L2" s="645"/>
      <c r="M2" s="645"/>
      <c r="N2" s="645"/>
    </row>
    <row r="3" spans="1:14" ht="10.9" customHeight="1">
      <c r="A3" s="2"/>
      <c r="B3" s="647" t="s">
        <v>2</v>
      </c>
      <c r="C3" s="647"/>
      <c r="D3" s="647"/>
      <c r="E3" s="647"/>
      <c r="F3" s="647"/>
      <c r="G3" s="647"/>
      <c r="H3" s="647"/>
      <c r="I3" s="647"/>
      <c r="J3" s="647"/>
      <c r="K3" s="648"/>
      <c r="L3" s="648"/>
      <c r="M3" s="648"/>
      <c r="N3" s="648"/>
    </row>
    <row r="4" spans="1:14" ht="10.9" customHeight="1">
      <c r="A4" s="1"/>
      <c r="B4" s="397"/>
      <c r="C4" s="397"/>
      <c r="D4" s="397"/>
      <c r="E4" s="397"/>
      <c r="F4" s="397"/>
      <c r="G4" s="397"/>
      <c r="H4" s="397"/>
      <c r="I4" s="397"/>
      <c r="J4" s="397"/>
      <c r="K4" s="645"/>
      <c r="L4" s="645"/>
      <c r="M4" s="645"/>
      <c r="N4" s="645"/>
    </row>
    <row r="5" spans="1:14" ht="10.35" customHeight="1">
      <c r="A5" s="643" t="s">
        <v>3</v>
      </c>
      <c r="B5" s="643"/>
      <c r="C5" s="643"/>
      <c r="D5" s="643"/>
      <c r="E5" s="644" t="s">
        <v>4</v>
      </c>
      <c r="F5" s="644"/>
      <c r="G5" s="644"/>
      <c r="H5" s="643"/>
      <c r="I5" s="644"/>
      <c r="J5" s="644"/>
      <c r="K5" s="644"/>
      <c r="L5" s="644"/>
      <c r="M5" s="644"/>
      <c r="N5" s="644"/>
    </row>
    <row r="6" spans="1:14" ht="10.35" customHeight="1">
      <c r="A6" s="643" t="s">
        <v>5</v>
      </c>
      <c r="B6" s="643"/>
      <c r="C6" s="643"/>
      <c r="D6" s="643"/>
      <c r="E6" s="644" t="s">
        <v>6</v>
      </c>
      <c r="F6" s="644"/>
      <c r="G6" s="644"/>
      <c r="H6" s="643" t="s">
        <v>7</v>
      </c>
      <c r="I6" s="643"/>
      <c r="J6" s="643"/>
      <c r="K6" s="643"/>
      <c r="L6" s="644" t="s">
        <v>8</v>
      </c>
      <c r="M6" s="644"/>
      <c r="N6" s="644"/>
    </row>
    <row r="7" spans="1:14" ht="10.35" customHeight="1">
      <c r="A7" s="643" t="s">
        <v>9</v>
      </c>
      <c r="B7" s="643"/>
      <c r="C7" s="643"/>
      <c r="D7" s="643"/>
      <c r="E7" s="644" t="s">
        <v>536</v>
      </c>
      <c r="F7" s="644"/>
      <c r="G7" s="644"/>
      <c r="H7" s="643"/>
      <c r="I7" s="644"/>
      <c r="J7" s="644"/>
      <c r="K7" s="644"/>
      <c r="L7" s="644"/>
      <c r="M7" s="644"/>
      <c r="N7" s="644"/>
    </row>
    <row r="8" spans="1:14" ht="10.35" customHeight="1">
      <c r="A8" s="643" t="s">
        <v>11</v>
      </c>
      <c r="B8" s="643"/>
      <c r="C8" s="643"/>
      <c r="D8" s="643"/>
      <c r="E8" s="644" t="s">
        <v>12</v>
      </c>
      <c r="F8" s="644"/>
      <c r="G8" s="644"/>
      <c r="H8" s="643"/>
      <c r="I8" s="644"/>
      <c r="J8" s="644"/>
      <c r="K8" s="644"/>
      <c r="L8" s="644"/>
      <c r="M8" s="644"/>
      <c r="N8" s="644"/>
    </row>
    <row r="9" spans="1:14" ht="10.35" customHeight="1">
      <c r="A9" s="643" t="s">
        <v>13</v>
      </c>
      <c r="B9" s="643"/>
      <c r="C9" s="643"/>
      <c r="D9" s="643"/>
      <c r="E9" s="644" t="s">
        <v>14</v>
      </c>
      <c r="F9" s="644"/>
      <c r="G9" s="644"/>
      <c r="H9" s="643"/>
      <c r="I9" s="644"/>
      <c r="J9" s="644"/>
      <c r="K9" s="644"/>
      <c r="L9" s="644"/>
      <c r="M9" s="644"/>
      <c r="N9" s="644"/>
    </row>
    <row r="10" spans="1:14" ht="10.9" customHeight="1">
      <c r="A10" s="397"/>
      <c r="B10" s="397"/>
      <c r="C10" s="397"/>
      <c r="D10" s="397"/>
      <c r="E10" s="397"/>
      <c r="F10" s="397"/>
      <c r="G10" s="397"/>
      <c r="H10" s="397"/>
      <c r="I10" s="397"/>
      <c r="J10" s="397"/>
      <c r="K10" s="397"/>
      <c r="L10" s="397"/>
      <c r="M10" s="397"/>
      <c r="N10" s="397"/>
    </row>
    <row r="11" spans="1:14" ht="19.350000000000001" customHeight="1">
      <c r="A11" s="641" t="s">
        <v>15</v>
      </c>
      <c r="B11" s="641"/>
      <c r="C11" s="3" t="s">
        <v>16</v>
      </c>
      <c r="D11" s="641" t="s">
        <v>17</v>
      </c>
      <c r="E11" s="641"/>
      <c r="F11" s="641"/>
      <c r="G11" s="641" t="s">
        <v>18</v>
      </c>
      <c r="H11" s="641"/>
      <c r="I11" s="3" t="s">
        <v>19</v>
      </c>
      <c r="J11" s="641" t="s">
        <v>20</v>
      </c>
      <c r="K11" s="641"/>
      <c r="L11" s="641"/>
      <c r="M11" s="3" t="s">
        <v>21</v>
      </c>
      <c r="N11" s="3"/>
    </row>
    <row r="12" spans="1:14" ht="9.75" customHeight="1">
      <c r="A12" s="642" t="s">
        <v>22</v>
      </c>
      <c r="B12" s="642"/>
      <c r="C12" s="4"/>
      <c r="D12" s="642" t="s">
        <v>537</v>
      </c>
      <c r="E12" s="642"/>
      <c r="F12" s="642"/>
      <c r="G12" s="642"/>
      <c r="H12" s="642"/>
      <c r="I12" s="642"/>
      <c r="J12" s="642"/>
      <c r="K12" s="642"/>
      <c r="L12" s="642"/>
      <c r="M12" s="14">
        <f>SUM(M13:M17)</f>
        <v>0</v>
      </c>
      <c r="N12" s="4"/>
    </row>
    <row r="13" spans="1:14" ht="19.350000000000001" customHeight="1">
      <c r="A13" s="629" t="s">
        <v>24</v>
      </c>
      <c r="B13" s="629"/>
      <c r="C13" s="7">
        <v>16356</v>
      </c>
      <c r="D13" s="629" t="s">
        <v>538</v>
      </c>
      <c r="E13" s="629"/>
      <c r="F13" s="629"/>
      <c r="G13" s="634" t="s">
        <v>26</v>
      </c>
      <c r="H13" s="634"/>
      <c r="I13" s="8">
        <v>3</v>
      </c>
      <c r="J13" s="639"/>
      <c r="K13" s="636"/>
      <c r="L13" s="636"/>
      <c r="M13" s="9">
        <f>ROUND(I13*J13,2)</f>
        <v>0</v>
      </c>
      <c r="N13" s="6"/>
    </row>
    <row r="14" spans="1:14" ht="19.350000000000001" customHeight="1">
      <c r="A14" s="629" t="s">
        <v>27</v>
      </c>
      <c r="B14" s="629"/>
      <c r="C14" s="7">
        <v>20372</v>
      </c>
      <c r="D14" s="629" t="s">
        <v>539</v>
      </c>
      <c r="E14" s="629"/>
      <c r="F14" s="629"/>
      <c r="G14" s="634" t="s">
        <v>31</v>
      </c>
      <c r="H14" s="634"/>
      <c r="I14" s="8">
        <v>1</v>
      </c>
      <c r="J14" s="639"/>
      <c r="K14" s="636"/>
      <c r="L14" s="636"/>
      <c r="M14" s="9">
        <f>ROUND(I14*J14,2)</f>
        <v>0</v>
      </c>
      <c r="N14" s="6"/>
    </row>
    <row r="15" spans="1:14" ht="19.350000000000001" customHeight="1">
      <c r="A15" s="629" t="s">
        <v>29</v>
      </c>
      <c r="B15" s="629"/>
      <c r="C15" s="7">
        <v>16490</v>
      </c>
      <c r="D15" s="629" t="s">
        <v>540</v>
      </c>
      <c r="E15" s="629"/>
      <c r="F15" s="629"/>
      <c r="G15" s="634" t="s">
        <v>31</v>
      </c>
      <c r="H15" s="634"/>
      <c r="I15" s="8">
        <v>1</v>
      </c>
      <c r="J15" s="640"/>
      <c r="K15" s="636"/>
      <c r="L15" s="636"/>
      <c r="M15" s="9">
        <f>ROUND(I15*J15,2)</f>
        <v>0</v>
      </c>
      <c r="N15" s="6"/>
    </row>
    <row r="16" spans="1:14" ht="19.350000000000001" customHeight="1">
      <c r="A16" s="629" t="s">
        <v>32</v>
      </c>
      <c r="B16" s="629"/>
      <c r="C16" s="7">
        <v>16489</v>
      </c>
      <c r="D16" s="629" t="s">
        <v>541</v>
      </c>
      <c r="E16" s="629"/>
      <c r="F16" s="629"/>
      <c r="G16" s="634" t="s">
        <v>31</v>
      </c>
      <c r="H16" s="634"/>
      <c r="I16" s="8">
        <v>1</v>
      </c>
      <c r="J16" s="639"/>
      <c r="K16" s="636"/>
      <c r="L16" s="636"/>
      <c r="M16" s="9">
        <f>ROUND(I16*J16,2)</f>
        <v>0</v>
      </c>
      <c r="N16" s="6"/>
    </row>
    <row r="17" spans="1:14" ht="19.350000000000001" customHeight="1">
      <c r="A17" s="629" t="s">
        <v>34</v>
      </c>
      <c r="B17" s="629"/>
      <c r="C17" s="7">
        <v>16488</v>
      </c>
      <c r="D17" s="629" t="s">
        <v>542</v>
      </c>
      <c r="E17" s="629"/>
      <c r="F17" s="629"/>
      <c r="G17" s="634" t="s">
        <v>31</v>
      </c>
      <c r="H17" s="634"/>
      <c r="I17" s="8">
        <v>1</v>
      </c>
      <c r="J17" s="639"/>
      <c r="K17" s="636"/>
      <c r="L17" s="636"/>
      <c r="M17" s="9">
        <f>ROUND(I17*J17,2)</f>
        <v>0</v>
      </c>
      <c r="N17" s="6"/>
    </row>
    <row r="18" spans="1:14" ht="9.75" customHeight="1">
      <c r="A18" s="630" t="s">
        <v>44</v>
      </c>
      <c r="B18" s="630"/>
      <c r="C18" s="630"/>
      <c r="D18" s="630"/>
      <c r="E18" s="630"/>
      <c r="F18" s="630"/>
      <c r="G18" s="630"/>
      <c r="H18" s="630"/>
      <c r="I18" s="630"/>
      <c r="J18" s="630"/>
      <c r="K18" s="630"/>
      <c r="L18" s="630"/>
      <c r="M18" s="19">
        <f>SUM(M12:M17)/2</f>
        <v>0</v>
      </c>
      <c r="N18" s="13"/>
    </row>
    <row r="19" spans="1:14" ht="6" customHeight="1">
      <c r="A19" s="631"/>
      <c r="B19" s="631"/>
      <c r="C19" s="631"/>
      <c r="D19" s="631"/>
      <c r="E19" s="631"/>
      <c r="F19" s="631"/>
      <c r="G19" s="631"/>
      <c r="H19" s="631"/>
      <c r="I19" s="631"/>
      <c r="J19" s="631"/>
      <c r="K19" s="631"/>
      <c r="L19" s="631"/>
      <c r="M19" s="631"/>
      <c r="N19" s="631"/>
    </row>
    <row r="20" spans="1:14" ht="10.9" customHeight="1">
      <c r="A20" s="632" t="s">
        <v>45</v>
      </c>
      <c r="B20" s="632"/>
      <c r="C20" s="632"/>
      <c r="D20" s="632"/>
      <c r="E20" s="632"/>
      <c r="F20" s="633" t="s">
        <v>46</v>
      </c>
      <c r="G20" s="633"/>
      <c r="H20" s="633"/>
      <c r="I20" s="633"/>
      <c r="J20" s="633"/>
      <c r="K20" s="633"/>
      <c r="L20" s="633"/>
      <c r="M20" s="633"/>
      <c r="N20" s="633"/>
    </row>
  </sheetData>
  <mergeCells count="52">
    <mergeCell ref="A20:E20"/>
    <mergeCell ref="F20:N20"/>
    <mergeCell ref="A17:B17"/>
    <mergeCell ref="D17:F17"/>
    <mergeCell ref="G17:H17"/>
    <mergeCell ref="J17:L17"/>
    <mergeCell ref="A18:L18"/>
    <mergeCell ref="A19:N19"/>
    <mergeCell ref="A15:B15"/>
    <mergeCell ref="D15:F15"/>
    <mergeCell ref="G15:H15"/>
    <mergeCell ref="J15:L15"/>
    <mergeCell ref="A16:B16"/>
    <mergeCell ref="D16:F16"/>
    <mergeCell ref="G16:H16"/>
    <mergeCell ref="J16:L16"/>
    <mergeCell ref="A13:B13"/>
    <mergeCell ref="D13:F13"/>
    <mergeCell ref="G13:H13"/>
    <mergeCell ref="J13:L13"/>
    <mergeCell ref="A14:B14"/>
    <mergeCell ref="D14:F14"/>
    <mergeCell ref="G14:H14"/>
    <mergeCell ref="J14:L14"/>
    <mergeCell ref="A10:N10"/>
    <mergeCell ref="A11:B11"/>
    <mergeCell ref="D11:F11"/>
    <mergeCell ref="G11:H11"/>
    <mergeCell ref="J11:L11"/>
    <mergeCell ref="A12:B12"/>
    <mergeCell ref="D12:L12"/>
    <mergeCell ref="A7:D7"/>
    <mergeCell ref="E7:N7"/>
    <mergeCell ref="A8:D8"/>
    <mergeCell ref="E8:N8"/>
    <mergeCell ref="A9:D9"/>
    <mergeCell ref="E9:N9"/>
    <mergeCell ref="B4:J4"/>
    <mergeCell ref="K4:N4"/>
    <mergeCell ref="A5:D5"/>
    <mergeCell ref="E5:N5"/>
    <mergeCell ref="A6:D6"/>
    <mergeCell ref="E6:G6"/>
    <mergeCell ref="H6:K6"/>
    <mergeCell ref="L6:N6"/>
    <mergeCell ref="A1:A2"/>
    <mergeCell ref="B1:J1"/>
    <mergeCell ref="K1:N1"/>
    <mergeCell ref="B2:J2"/>
    <mergeCell ref="K2:N2"/>
    <mergeCell ref="B3:J3"/>
    <mergeCell ref="K3:N3"/>
  </mergeCells>
  <pageMargins left="0.52999997138977051" right="0.52999997138977051" top="0.52999997138977051" bottom="0.76999998092651367" header="0" footer="0"/>
  <pageSetup paperSize="9" firstPageNumber="0"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P60"/>
  <sheetViews>
    <sheetView zoomScaleNormal="100" workbookViewId="0">
      <selection sqref="A1:A2"/>
    </sheetView>
  </sheetViews>
  <sheetFormatPr defaultRowHeight="11.25"/>
  <cols>
    <col min="1" max="1" width="9.42578125" style="24" bestFit="1" customWidth="1"/>
    <col min="2" max="2" width="2.28515625" style="24" bestFit="1" customWidth="1"/>
    <col min="3" max="3" width="6.85546875" style="24" hidden="1" customWidth="1"/>
    <col min="4" max="4" width="2" style="24" bestFit="1" customWidth="1"/>
    <col min="5" max="5" width="42.42578125" style="24" customWidth="1"/>
    <col min="6" max="6" width="16.7109375" style="24" customWidth="1"/>
    <col min="7" max="8" width="2.7109375" style="24" bestFit="1" customWidth="1"/>
    <col min="9" max="9" width="10" style="24" bestFit="1" customWidth="1"/>
    <col min="10" max="10" width="1.42578125" style="24" bestFit="1" customWidth="1"/>
    <col min="11" max="11" width="6.85546875" style="24" bestFit="1" customWidth="1"/>
    <col min="12" max="12" width="2.7109375" style="24" bestFit="1" customWidth="1"/>
    <col min="13" max="13" width="11" style="24" bestFit="1" customWidth="1"/>
    <col min="14" max="14" width="4.42578125" style="24" hidden="1" customWidth="1"/>
    <col min="15" max="16" width="13.85546875" style="233" hidden="1" customWidth="1"/>
    <col min="17" max="16384" width="9.140625" style="24"/>
  </cols>
  <sheetData>
    <row r="1" spans="1:14" ht="10.9" customHeight="1">
      <c r="A1" s="393"/>
      <c r="B1" s="393" t="s">
        <v>0</v>
      </c>
      <c r="C1" s="393"/>
      <c r="D1" s="393"/>
      <c r="E1" s="393"/>
      <c r="F1" s="393"/>
      <c r="G1" s="393"/>
      <c r="H1" s="393"/>
      <c r="I1" s="393"/>
      <c r="J1" s="393"/>
      <c r="K1" s="394"/>
      <c r="L1" s="394"/>
      <c r="M1" s="394"/>
      <c r="N1" s="394"/>
    </row>
    <row r="2" spans="1:14" ht="10.9" customHeight="1">
      <c r="A2" s="393"/>
      <c r="B2" s="393"/>
      <c r="C2" s="393"/>
      <c r="D2" s="393"/>
      <c r="E2" s="393"/>
      <c r="F2" s="393"/>
      <c r="G2" s="393"/>
      <c r="H2" s="393"/>
      <c r="I2" s="393"/>
      <c r="J2" s="393"/>
      <c r="K2" s="394"/>
      <c r="L2" s="394"/>
      <c r="M2" s="394"/>
      <c r="N2" s="394"/>
    </row>
    <row r="3" spans="1:14" ht="10.9" customHeight="1">
      <c r="A3" s="25"/>
      <c r="B3" s="395" t="s">
        <v>2</v>
      </c>
      <c r="C3" s="395"/>
      <c r="D3" s="395"/>
      <c r="E3" s="395"/>
      <c r="F3" s="395"/>
      <c r="G3" s="395"/>
      <c r="H3" s="395"/>
      <c r="I3" s="395"/>
      <c r="J3" s="395"/>
      <c r="K3" s="396"/>
      <c r="L3" s="396"/>
      <c r="M3" s="396"/>
      <c r="N3" s="396"/>
    </row>
    <row r="4" spans="1:14" ht="10.9" customHeight="1">
      <c r="A4" s="23"/>
      <c r="B4" s="393"/>
      <c r="C4" s="393"/>
      <c r="D4" s="393"/>
      <c r="E4" s="393"/>
      <c r="F4" s="393"/>
      <c r="G4" s="393"/>
      <c r="H4" s="393"/>
      <c r="I4" s="393"/>
      <c r="J4" s="393"/>
      <c r="K4" s="394"/>
      <c r="L4" s="394"/>
      <c r="M4" s="394"/>
      <c r="N4" s="394"/>
    </row>
    <row r="5" spans="1:14" ht="11.25" customHeight="1">
      <c r="A5" s="394" t="s">
        <v>3</v>
      </c>
      <c r="B5" s="394"/>
      <c r="C5" s="394"/>
      <c r="D5" s="394"/>
      <c r="E5" s="397" t="s">
        <v>654</v>
      </c>
      <c r="F5" s="393"/>
      <c r="G5" s="393"/>
      <c r="H5" s="394"/>
      <c r="I5" s="393"/>
      <c r="J5" s="393"/>
      <c r="K5" s="393"/>
      <c r="L5" s="393"/>
      <c r="M5" s="393"/>
      <c r="N5" s="393"/>
    </row>
    <row r="6" spans="1:14" ht="12.75" customHeight="1">
      <c r="A6" s="394" t="s">
        <v>5</v>
      </c>
      <c r="B6" s="394"/>
      <c r="C6" s="394"/>
      <c r="D6" s="394"/>
      <c r="E6" s="397" t="s">
        <v>653</v>
      </c>
      <c r="F6" s="393"/>
      <c r="G6" s="393"/>
      <c r="H6" s="394"/>
      <c r="I6" s="394"/>
      <c r="J6" s="394"/>
      <c r="K6" s="394"/>
      <c r="L6" s="393"/>
      <c r="M6" s="393"/>
      <c r="N6" s="393"/>
    </row>
    <row r="7" spans="1:14" ht="34.5" customHeight="1">
      <c r="A7" s="394" t="s">
        <v>9</v>
      </c>
      <c r="B7" s="394"/>
      <c r="C7" s="394"/>
      <c r="D7" s="394"/>
      <c r="E7" s="397" t="s">
        <v>676</v>
      </c>
      <c r="F7" s="393"/>
      <c r="G7" s="393"/>
      <c r="H7" s="393"/>
      <c r="I7" s="393"/>
      <c r="J7" s="393"/>
      <c r="K7" s="393"/>
      <c r="L7" s="393"/>
      <c r="M7" s="393"/>
      <c r="N7" s="23"/>
    </row>
    <row r="8" spans="1:14" ht="10.35" customHeight="1">
      <c r="A8" s="394"/>
      <c r="B8" s="394"/>
      <c r="C8" s="394"/>
      <c r="D8" s="394"/>
      <c r="E8" s="393"/>
      <c r="F8" s="393"/>
      <c r="G8" s="393"/>
      <c r="H8" s="394"/>
      <c r="I8" s="393"/>
      <c r="J8" s="393"/>
      <c r="K8" s="393"/>
      <c r="L8" s="393"/>
      <c r="M8" s="393"/>
      <c r="N8" s="393"/>
    </row>
    <row r="9" spans="1:14" ht="23.25" customHeight="1">
      <c r="A9" s="398" t="s">
        <v>15</v>
      </c>
      <c r="B9" s="398"/>
      <c r="C9" s="26" t="s">
        <v>16</v>
      </c>
      <c r="D9" s="398" t="s">
        <v>17</v>
      </c>
      <c r="E9" s="398"/>
      <c r="F9" s="398"/>
      <c r="G9" s="398" t="s">
        <v>18</v>
      </c>
      <c r="H9" s="398"/>
      <c r="I9" s="26" t="s">
        <v>19</v>
      </c>
      <c r="J9" s="398" t="s">
        <v>20</v>
      </c>
      <c r="K9" s="398"/>
      <c r="L9" s="398"/>
      <c r="M9" s="26" t="s">
        <v>21</v>
      </c>
      <c r="N9" s="26"/>
    </row>
    <row r="10" spans="1:14" ht="15" customHeight="1">
      <c r="A10" s="399"/>
      <c r="B10" s="399"/>
      <c r="C10" s="27"/>
      <c r="D10" s="399" t="s">
        <v>543</v>
      </c>
      <c r="E10" s="399"/>
      <c r="F10" s="399"/>
      <c r="G10" s="399"/>
      <c r="H10" s="399"/>
      <c r="I10" s="399"/>
      <c r="J10" s="399"/>
      <c r="K10" s="399"/>
      <c r="L10" s="399"/>
      <c r="M10" s="28">
        <f>SUM(M11:M18)</f>
        <v>0</v>
      </c>
      <c r="N10" s="29"/>
    </row>
    <row r="11" spans="1:14" ht="18" customHeight="1">
      <c r="A11" s="400">
        <v>1</v>
      </c>
      <c r="B11" s="400"/>
      <c r="C11" s="31">
        <v>16491</v>
      </c>
      <c r="D11" s="401" t="s">
        <v>25</v>
      </c>
      <c r="E11" s="401"/>
      <c r="F11" s="401"/>
      <c r="G11" s="400" t="s">
        <v>31</v>
      </c>
      <c r="H11" s="400"/>
      <c r="I11" s="234">
        <v>1</v>
      </c>
      <c r="J11" s="402"/>
      <c r="K11" s="403"/>
      <c r="L11" s="403"/>
      <c r="M11" s="34">
        <f t="shared" ref="M11:M18" si="0">ROUND(I11*J11,2)</f>
        <v>0</v>
      </c>
      <c r="N11" s="32"/>
    </row>
    <row r="12" spans="1:14" ht="18" customHeight="1">
      <c r="A12" s="400">
        <v>2</v>
      </c>
      <c r="B12" s="400"/>
      <c r="C12" s="31">
        <v>16755</v>
      </c>
      <c r="D12" s="401" t="s">
        <v>28</v>
      </c>
      <c r="E12" s="401"/>
      <c r="F12" s="401"/>
      <c r="G12" s="400" t="s">
        <v>31</v>
      </c>
      <c r="H12" s="400"/>
      <c r="I12" s="234">
        <v>1</v>
      </c>
      <c r="J12" s="404"/>
      <c r="K12" s="403"/>
      <c r="L12" s="403"/>
      <c r="M12" s="34">
        <f t="shared" si="0"/>
        <v>0</v>
      </c>
      <c r="N12" s="32"/>
    </row>
    <row r="13" spans="1:14" ht="26.25" customHeight="1">
      <c r="A13" s="400">
        <v>3</v>
      </c>
      <c r="B13" s="400"/>
      <c r="C13" s="31">
        <v>16756</v>
      </c>
      <c r="D13" s="401" t="s">
        <v>30</v>
      </c>
      <c r="E13" s="401"/>
      <c r="F13" s="401"/>
      <c r="G13" s="400" t="s">
        <v>31</v>
      </c>
      <c r="H13" s="400"/>
      <c r="I13" s="234">
        <v>1</v>
      </c>
      <c r="J13" s="402"/>
      <c r="K13" s="403"/>
      <c r="L13" s="403"/>
      <c r="M13" s="34">
        <f t="shared" si="0"/>
        <v>0</v>
      </c>
      <c r="N13" s="29"/>
    </row>
    <row r="14" spans="1:14" ht="18" customHeight="1">
      <c r="A14" s="400">
        <v>4</v>
      </c>
      <c r="B14" s="400"/>
      <c r="C14" s="31">
        <v>16357</v>
      </c>
      <c r="D14" s="401" t="s">
        <v>33</v>
      </c>
      <c r="E14" s="401"/>
      <c r="F14" s="401"/>
      <c r="G14" s="400" t="s">
        <v>31</v>
      </c>
      <c r="H14" s="400"/>
      <c r="I14" s="234">
        <v>1</v>
      </c>
      <c r="J14" s="404"/>
      <c r="K14" s="403"/>
      <c r="L14" s="403"/>
      <c r="M14" s="34">
        <f t="shared" si="0"/>
        <v>0</v>
      </c>
      <c r="N14" s="32"/>
    </row>
    <row r="15" spans="1:14" ht="18" customHeight="1">
      <c r="A15" s="400">
        <v>5</v>
      </c>
      <c r="B15" s="400"/>
      <c r="C15" s="31">
        <v>22734</v>
      </c>
      <c r="D15" s="401" t="s">
        <v>35</v>
      </c>
      <c r="E15" s="401"/>
      <c r="F15" s="401"/>
      <c r="G15" s="400" t="s">
        <v>36</v>
      </c>
      <c r="H15" s="400"/>
      <c r="I15" s="235">
        <v>12</v>
      </c>
      <c r="J15" s="405"/>
      <c r="K15" s="403"/>
      <c r="L15" s="403"/>
      <c r="M15" s="34">
        <f t="shared" si="0"/>
        <v>0</v>
      </c>
      <c r="N15" s="32"/>
    </row>
    <row r="16" spans="1:14" ht="18" customHeight="1">
      <c r="A16" s="400">
        <v>6</v>
      </c>
      <c r="B16" s="400"/>
      <c r="C16" s="31">
        <v>16341</v>
      </c>
      <c r="D16" s="401" t="s">
        <v>38</v>
      </c>
      <c r="E16" s="401"/>
      <c r="F16" s="401"/>
      <c r="G16" s="400" t="s">
        <v>39</v>
      </c>
      <c r="H16" s="400"/>
      <c r="I16" s="33">
        <v>770</v>
      </c>
      <c r="J16" s="405"/>
      <c r="K16" s="403"/>
      <c r="L16" s="403"/>
      <c r="M16" s="34">
        <f t="shared" si="0"/>
        <v>0</v>
      </c>
      <c r="N16" s="32"/>
    </row>
    <row r="17" spans="1:16" ht="25.5" customHeight="1">
      <c r="A17" s="400">
        <v>7</v>
      </c>
      <c r="B17" s="400"/>
      <c r="C17" s="31">
        <v>16355</v>
      </c>
      <c r="D17" s="401" t="s">
        <v>41</v>
      </c>
      <c r="E17" s="401"/>
      <c r="F17" s="401"/>
      <c r="G17" s="400" t="s">
        <v>39</v>
      </c>
      <c r="H17" s="400"/>
      <c r="I17" s="234">
        <v>6</v>
      </c>
      <c r="J17" s="406"/>
      <c r="K17" s="403"/>
      <c r="L17" s="403"/>
      <c r="M17" s="34">
        <f t="shared" si="0"/>
        <v>0</v>
      </c>
      <c r="N17" s="32"/>
    </row>
    <row r="18" spans="1:16" ht="18" customHeight="1">
      <c r="A18" s="400">
        <v>8</v>
      </c>
      <c r="B18" s="400"/>
      <c r="C18" s="31">
        <v>16380</v>
      </c>
      <c r="D18" s="401" t="s">
        <v>43</v>
      </c>
      <c r="E18" s="401"/>
      <c r="F18" s="401"/>
      <c r="G18" s="400" t="s">
        <v>39</v>
      </c>
      <c r="H18" s="400"/>
      <c r="I18" s="235">
        <v>87.5</v>
      </c>
      <c r="J18" s="426"/>
      <c r="K18" s="403"/>
      <c r="L18" s="403"/>
      <c r="M18" s="34">
        <f t="shared" si="0"/>
        <v>0</v>
      </c>
      <c r="N18" s="29"/>
    </row>
    <row r="19" spans="1:16" ht="18" customHeight="1">
      <c r="A19" s="399"/>
      <c r="B19" s="399"/>
      <c r="C19" s="36"/>
      <c r="D19" s="399" t="s">
        <v>544</v>
      </c>
      <c r="E19" s="399"/>
      <c r="F19" s="399"/>
      <c r="G19" s="398"/>
      <c r="H19" s="398"/>
      <c r="I19" s="37"/>
      <c r="J19" s="407"/>
      <c r="K19" s="407"/>
      <c r="L19" s="407"/>
      <c r="M19" s="28">
        <f>M20</f>
        <v>0</v>
      </c>
      <c r="N19" s="32"/>
    </row>
    <row r="20" spans="1:16" ht="18" customHeight="1">
      <c r="A20" s="408">
        <v>9</v>
      </c>
      <c r="B20" s="409"/>
      <c r="C20" s="31"/>
      <c r="D20" s="401" t="s">
        <v>544</v>
      </c>
      <c r="E20" s="401"/>
      <c r="F20" s="401"/>
      <c r="G20" s="400" t="s">
        <v>31</v>
      </c>
      <c r="H20" s="400"/>
      <c r="I20" s="35">
        <v>1</v>
      </c>
      <c r="J20" s="402">
        <f>' SUB MÓDULO TIPO A (2)'!M133</f>
        <v>0</v>
      </c>
      <c r="K20" s="402"/>
      <c r="L20" s="402"/>
      <c r="M20" s="34">
        <f>ROUND(I20*J20,2)</f>
        <v>0</v>
      </c>
      <c r="N20" s="32"/>
    </row>
    <row r="21" spans="1:16" ht="18" customHeight="1">
      <c r="A21" s="399"/>
      <c r="B21" s="399"/>
      <c r="C21" s="36"/>
      <c r="D21" s="399" t="s">
        <v>545</v>
      </c>
      <c r="E21" s="399"/>
      <c r="F21" s="399"/>
      <c r="G21" s="398"/>
      <c r="H21" s="398"/>
      <c r="I21" s="37"/>
      <c r="J21" s="407"/>
      <c r="K21" s="407"/>
      <c r="L21" s="407"/>
      <c r="M21" s="28">
        <f>M22</f>
        <v>0</v>
      </c>
      <c r="N21" s="29"/>
    </row>
    <row r="22" spans="1:16" ht="18" customHeight="1">
      <c r="A22" s="408">
        <v>10</v>
      </c>
      <c r="B22" s="409"/>
      <c r="C22" s="31"/>
      <c r="D22" s="401" t="s">
        <v>545</v>
      </c>
      <c r="E22" s="401"/>
      <c r="F22" s="401"/>
      <c r="G22" s="400" t="s">
        <v>31</v>
      </c>
      <c r="H22" s="400"/>
      <c r="I22" s="35">
        <v>1</v>
      </c>
      <c r="J22" s="402">
        <f>'SUB MÓDULO TIPO B (3)'!M180</f>
        <v>0</v>
      </c>
      <c r="K22" s="402"/>
      <c r="L22" s="402"/>
      <c r="M22" s="34">
        <f>ROUND(I22*J22,2)</f>
        <v>0</v>
      </c>
      <c r="N22" s="32"/>
    </row>
    <row r="23" spans="1:16" ht="18" customHeight="1">
      <c r="A23" s="410"/>
      <c r="B23" s="411"/>
      <c r="C23" s="36"/>
      <c r="D23" s="410" t="s">
        <v>546</v>
      </c>
      <c r="E23" s="412"/>
      <c r="F23" s="411"/>
      <c r="G23" s="413"/>
      <c r="H23" s="414"/>
      <c r="I23" s="37"/>
      <c r="J23" s="415"/>
      <c r="K23" s="416"/>
      <c r="L23" s="417"/>
      <c r="M23" s="28">
        <f>M24</f>
        <v>0</v>
      </c>
      <c r="N23" s="32"/>
    </row>
    <row r="24" spans="1:16" ht="18" customHeight="1">
      <c r="A24" s="408">
        <v>11</v>
      </c>
      <c r="B24" s="409"/>
      <c r="C24" s="31"/>
      <c r="D24" s="401" t="s">
        <v>546</v>
      </c>
      <c r="E24" s="401"/>
      <c r="F24" s="401"/>
      <c r="G24" s="400" t="s">
        <v>31</v>
      </c>
      <c r="H24" s="400"/>
      <c r="I24" s="35">
        <v>2</v>
      </c>
      <c r="J24" s="402">
        <f>' SUB MÓDULO TIPO C (4)'!M92</f>
        <v>0</v>
      </c>
      <c r="K24" s="402"/>
      <c r="L24" s="402"/>
      <c r="M24" s="34">
        <f t="shared" ref="M24:M37" si="1">ROUND(I24*J24,2)</f>
        <v>0</v>
      </c>
      <c r="N24" s="29"/>
    </row>
    <row r="25" spans="1:16" ht="18" customHeight="1">
      <c r="A25" s="418"/>
      <c r="B25" s="419"/>
      <c r="C25" s="38"/>
      <c r="D25" s="410" t="s">
        <v>547</v>
      </c>
      <c r="E25" s="412"/>
      <c r="F25" s="411"/>
      <c r="G25" s="413"/>
      <c r="H25" s="414"/>
      <c r="I25" s="37"/>
      <c r="J25" s="415"/>
      <c r="K25" s="416"/>
      <c r="L25" s="417"/>
      <c r="M25" s="28">
        <f>SUM(M26:M29)</f>
        <v>0</v>
      </c>
      <c r="N25" s="32"/>
    </row>
    <row r="26" spans="1:16" ht="18" customHeight="1">
      <c r="A26" s="408">
        <v>12</v>
      </c>
      <c r="B26" s="409"/>
      <c r="C26" s="31"/>
      <c r="D26" s="401" t="s">
        <v>445</v>
      </c>
      <c r="E26" s="401"/>
      <c r="F26" s="401"/>
      <c r="G26" s="400" t="s">
        <v>31</v>
      </c>
      <c r="H26" s="400"/>
      <c r="I26" s="35">
        <v>1</v>
      </c>
      <c r="J26" s="402">
        <f>' COMPONENTES (5)'!M13</f>
        <v>0</v>
      </c>
      <c r="K26" s="402"/>
      <c r="L26" s="402"/>
      <c r="M26" s="34">
        <f t="shared" si="1"/>
        <v>0</v>
      </c>
      <c r="N26" s="29"/>
      <c r="O26" s="233">
        <f>' COMPONENTES (5)'!M13</f>
        <v>0</v>
      </c>
      <c r="P26" s="233">
        <f t="shared" ref="P26:P45" si="2">M26-O26</f>
        <v>0</v>
      </c>
    </row>
    <row r="27" spans="1:16" ht="18" customHeight="1">
      <c r="A27" s="408">
        <v>13</v>
      </c>
      <c r="B27" s="409"/>
      <c r="C27" s="31"/>
      <c r="D27" s="401" t="s">
        <v>448</v>
      </c>
      <c r="E27" s="401"/>
      <c r="F27" s="401"/>
      <c r="G27" s="400" t="s">
        <v>31</v>
      </c>
      <c r="H27" s="400"/>
      <c r="I27" s="35">
        <v>1</v>
      </c>
      <c r="J27" s="402">
        <f>' COMPONENTES (5)'!M18</f>
        <v>0</v>
      </c>
      <c r="K27" s="402"/>
      <c r="L27" s="402"/>
      <c r="M27" s="34">
        <f t="shared" si="1"/>
        <v>0</v>
      </c>
      <c r="N27" s="32"/>
      <c r="O27" s="233">
        <f>' COMPONENTES (5)'!M18</f>
        <v>0</v>
      </c>
      <c r="P27" s="233">
        <f t="shared" si="2"/>
        <v>0</v>
      </c>
    </row>
    <row r="28" spans="1:16" ht="18" customHeight="1">
      <c r="A28" s="408">
        <v>14</v>
      </c>
      <c r="B28" s="409"/>
      <c r="C28" s="31"/>
      <c r="D28" s="401" t="s">
        <v>451</v>
      </c>
      <c r="E28" s="401"/>
      <c r="F28" s="401"/>
      <c r="G28" s="400" t="s">
        <v>31</v>
      </c>
      <c r="H28" s="400"/>
      <c r="I28" s="35">
        <v>1</v>
      </c>
      <c r="J28" s="402">
        <f>' COMPONENTES (5)'!M21</f>
        <v>0</v>
      </c>
      <c r="K28" s="402"/>
      <c r="L28" s="402"/>
      <c r="M28" s="34">
        <f t="shared" si="1"/>
        <v>0</v>
      </c>
      <c r="N28" s="32"/>
      <c r="O28" s="233">
        <f>' COMPONENTES (5)'!M21</f>
        <v>0</v>
      </c>
      <c r="P28" s="233">
        <f t="shared" si="2"/>
        <v>0</v>
      </c>
    </row>
    <row r="29" spans="1:16" ht="18" customHeight="1">
      <c r="A29" s="408">
        <v>15</v>
      </c>
      <c r="B29" s="409"/>
      <c r="C29" s="31"/>
      <c r="D29" s="401" t="s">
        <v>454</v>
      </c>
      <c r="E29" s="401"/>
      <c r="F29" s="401"/>
      <c r="G29" s="400" t="s">
        <v>31</v>
      </c>
      <c r="H29" s="400"/>
      <c r="I29" s="35">
        <v>1</v>
      </c>
      <c r="J29" s="402">
        <f>' COMPONENTES (5)'!M24</f>
        <v>0</v>
      </c>
      <c r="K29" s="402"/>
      <c r="L29" s="402"/>
      <c r="M29" s="34">
        <f t="shared" si="1"/>
        <v>0</v>
      </c>
      <c r="N29" s="29"/>
      <c r="O29" s="233">
        <f>' COMPONENTES (5)'!M24</f>
        <v>0</v>
      </c>
      <c r="P29" s="233">
        <f t="shared" si="2"/>
        <v>0</v>
      </c>
    </row>
    <row r="30" spans="1:16" ht="18" customHeight="1">
      <c r="A30" s="420"/>
      <c r="B30" s="420"/>
      <c r="C30" s="38"/>
      <c r="D30" s="399" t="s">
        <v>548</v>
      </c>
      <c r="E30" s="399"/>
      <c r="F30" s="399"/>
      <c r="G30" s="398"/>
      <c r="H30" s="398"/>
      <c r="I30" s="37"/>
      <c r="J30" s="407"/>
      <c r="K30" s="407"/>
      <c r="L30" s="407"/>
      <c r="M30" s="28">
        <f>SUM(M31:M37)</f>
        <v>0</v>
      </c>
      <c r="N30" s="32"/>
      <c r="O30" s="233">
        <f>SUM(O31:O37)</f>
        <v>0</v>
      </c>
      <c r="P30" s="233">
        <f t="shared" si="2"/>
        <v>0</v>
      </c>
    </row>
    <row r="31" spans="1:16" ht="18" customHeight="1">
      <c r="A31" s="421">
        <v>16</v>
      </c>
      <c r="B31" s="421"/>
      <c r="C31" s="39"/>
      <c r="D31" s="422" t="s">
        <v>445</v>
      </c>
      <c r="E31" s="422"/>
      <c r="F31" s="422"/>
      <c r="G31" s="421" t="s">
        <v>31</v>
      </c>
      <c r="H31" s="421"/>
      <c r="I31" s="40">
        <v>1</v>
      </c>
      <c r="J31" s="402">
        <f>' COMPLEMENTOS (6)'!M11</f>
        <v>0</v>
      </c>
      <c r="K31" s="402"/>
      <c r="L31" s="402"/>
      <c r="M31" s="34">
        <f t="shared" si="1"/>
        <v>0</v>
      </c>
      <c r="N31" s="32"/>
      <c r="O31" s="233">
        <f>' COMPLEMENTOS (6)'!M11</f>
        <v>0</v>
      </c>
      <c r="P31" s="233">
        <f t="shared" si="2"/>
        <v>0</v>
      </c>
    </row>
    <row r="32" spans="1:16" ht="18" customHeight="1">
      <c r="A32" s="421">
        <v>17</v>
      </c>
      <c r="B32" s="421"/>
      <c r="C32" s="39"/>
      <c r="D32" s="422" t="s">
        <v>461</v>
      </c>
      <c r="E32" s="422"/>
      <c r="F32" s="422"/>
      <c r="G32" s="421" t="s">
        <v>31</v>
      </c>
      <c r="H32" s="421"/>
      <c r="I32" s="40">
        <v>1</v>
      </c>
      <c r="J32" s="402">
        <f>' COMPLEMENTOS (6)'!M17</f>
        <v>0</v>
      </c>
      <c r="K32" s="402"/>
      <c r="L32" s="402"/>
      <c r="M32" s="34">
        <f t="shared" si="1"/>
        <v>0</v>
      </c>
      <c r="N32" s="32"/>
      <c r="O32" s="233">
        <f>' COMPLEMENTOS (6)'!M17</f>
        <v>0</v>
      </c>
      <c r="P32" s="233">
        <f t="shared" si="2"/>
        <v>0</v>
      </c>
    </row>
    <row r="33" spans="1:16" ht="18" customHeight="1">
      <c r="A33" s="421">
        <v>18</v>
      </c>
      <c r="B33" s="421"/>
      <c r="C33" s="39"/>
      <c r="D33" s="422" t="s">
        <v>463</v>
      </c>
      <c r="E33" s="422"/>
      <c r="F33" s="422"/>
      <c r="G33" s="421" t="s">
        <v>31</v>
      </c>
      <c r="H33" s="421"/>
      <c r="I33" s="40">
        <v>1</v>
      </c>
      <c r="J33" s="402">
        <f>' COMPLEMENTOS (6)'!M19</f>
        <v>0</v>
      </c>
      <c r="K33" s="402"/>
      <c r="L33" s="402"/>
      <c r="M33" s="34">
        <f t="shared" si="1"/>
        <v>0</v>
      </c>
      <c r="N33" s="29"/>
      <c r="O33" s="233">
        <f>' COMPLEMENTOS (6)'!M19</f>
        <v>0</v>
      </c>
      <c r="P33" s="233">
        <f t="shared" si="2"/>
        <v>0</v>
      </c>
    </row>
    <row r="34" spans="1:16" ht="18" customHeight="1">
      <c r="A34" s="421">
        <v>19</v>
      </c>
      <c r="B34" s="421"/>
      <c r="C34" s="39"/>
      <c r="D34" s="422" t="s">
        <v>477</v>
      </c>
      <c r="E34" s="422"/>
      <c r="F34" s="422"/>
      <c r="G34" s="421" t="s">
        <v>31</v>
      </c>
      <c r="H34" s="421"/>
      <c r="I34" s="40">
        <v>1</v>
      </c>
      <c r="J34" s="402">
        <f>' COMPLEMENTOS (6)'!M29</f>
        <v>0</v>
      </c>
      <c r="K34" s="402"/>
      <c r="L34" s="402"/>
      <c r="M34" s="34">
        <f t="shared" si="1"/>
        <v>0</v>
      </c>
      <c r="N34" s="32"/>
      <c r="O34" s="233">
        <f>' COMPLEMENTOS (6)'!M29</f>
        <v>0</v>
      </c>
      <c r="P34" s="233">
        <f t="shared" si="2"/>
        <v>0</v>
      </c>
    </row>
    <row r="35" spans="1:16" ht="18" customHeight="1">
      <c r="A35" s="421">
        <v>20</v>
      </c>
      <c r="B35" s="421"/>
      <c r="C35" s="39"/>
      <c r="D35" s="422" t="s">
        <v>479</v>
      </c>
      <c r="E35" s="422"/>
      <c r="F35" s="422"/>
      <c r="G35" s="421" t="s">
        <v>31</v>
      </c>
      <c r="H35" s="421"/>
      <c r="I35" s="40">
        <v>1</v>
      </c>
      <c r="J35" s="402">
        <f>' COMPLEMENTOS (6)'!M31</f>
        <v>0</v>
      </c>
      <c r="K35" s="402"/>
      <c r="L35" s="402"/>
      <c r="M35" s="34">
        <f t="shared" si="1"/>
        <v>0</v>
      </c>
      <c r="N35" s="32"/>
      <c r="O35" s="233">
        <f>' COMPLEMENTOS (6)'!M31</f>
        <v>0</v>
      </c>
      <c r="P35" s="233">
        <f t="shared" si="2"/>
        <v>0</v>
      </c>
    </row>
    <row r="36" spans="1:16" ht="18" customHeight="1">
      <c r="A36" s="421">
        <v>21</v>
      </c>
      <c r="B36" s="421"/>
      <c r="C36" s="39"/>
      <c r="D36" s="422" t="s">
        <v>484</v>
      </c>
      <c r="E36" s="422"/>
      <c r="F36" s="422"/>
      <c r="G36" s="421" t="s">
        <v>31</v>
      </c>
      <c r="H36" s="421"/>
      <c r="I36" s="40">
        <v>1</v>
      </c>
      <c r="J36" s="402">
        <f>' COMPLEMENTOS (6)'!M35</f>
        <v>0</v>
      </c>
      <c r="K36" s="402"/>
      <c r="L36" s="402"/>
      <c r="M36" s="34">
        <f t="shared" si="1"/>
        <v>0</v>
      </c>
      <c r="N36" s="32"/>
      <c r="O36" s="233">
        <f>' COMPLEMENTOS (6)'!M35</f>
        <v>0</v>
      </c>
      <c r="P36" s="233">
        <f t="shared" si="2"/>
        <v>0</v>
      </c>
    </row>
    <row r="37" spans="1:16" ht="18" customHeight="1">
      <c r="A37" s="421">
        <v>22</v>
      </c>
      <c r="B37" s="421"/>
      <c r="C37" s="39"/>
      <c r="D37" s="422" t="s">
        <v>454</v>
      </c>
      <c r="E37" s="422"/>
      <c r="F37" s="422"/>
      <c r="G37" s="421" t="s">
        <v>31</v>
      </c>
      <c r="H37" s="421"/>
      <c r="I37" s="40">
        <v>1</v>
      </c>
      <c r="J37" s="402">
        <f>' COMPLEMENTOS (6)'!M57</f>
        <v>0</v>
      </c>
      <c r="K37" s="402"/>
      <c r="L37" s="402"/>
      <c r="M37" s="34">
        <f t="shared" si="1"/>
        <v>0</v>
      </c>
      <c r="N37" s="29"/>
      <c r="O37" s="233">
        <f>' COMPLEMENTOS (6)'!M57</f>
        <v>0</v>
      </c>
      <c r="P37" s="233">
        <f t="shared" si="2"/>
        <v>0</v>
      </c>
    </row>
    <row r="38" spans="1:16" ht="15" customHeight="1">
      <c r="A38" s="420"/>
      <c r="B38" s="420"/>
      <c r="C38" s="38"/>
      <c r="D38" s="399" t="s">
        <v>537</v>
      </c>
      <c r="E38" s="399"/>
      <c r="F38" s="399"/>
      <c r="G38" s="398"/>
      <c r="H38" s="398"/>
      <c r="I38" s="37"/>
      <c r="J38" s="407"/>
      <c r="K38" s="407"/>
      <c r="L38" s="407"/>
      <c r="M38" s="28">
        <f>SUM(M39:M43)</f>
        <v>0</v>
      </c>
      <c r="N38" s="32"/>
      <c r="O38" s="233">
        <f>SUM(O39:O43)</f>
        <v>0</v>
      </c>
      <c r="P38" s="233">
        <f t="shared" si="2"/>
        <v>0</v>
      </c>
    </row>
    <row r="39" spans="1:16" ht="27.75" customHeight="1">
      <c r="A39" s="421">
        <v>23</v>
      </c>
      <c r="B39" s="421"/>
      <c r="C39" s="31">
        <v>16489</v>
      </c>
      <c r="D39" s="401" t="str">
        <f>VLOOKUP(C39,'SERVIÇOS TECNICOS FINAIS (7)'!$C$13:$M$20,2,0)</f>
        <v>ELABORAÇÃO E FORNECIMENTO DO MANUAL DE MONTAGEM DE IL.01/010.90/01568/00</v>
      </c>
      <c r="E39" s="401"/>
      <c r="F39" s="401"/>
      <c r="G39" s="400" t="str">
        <f>VLOOKUP(C39,'SERVIÇOS TECNICOS FINAIS (7)'!$C$13:$M$20,5,0)</f>
        <v>CJ</v>
      </c>
      <c r="H39" s="400"/>
      <c r="I39" s="35">
        <f>VLOOKUP(C39,'SERVIÇOS TECNICOS FINAIS (7)'!$C$13:$M$20,7,0)</f>
        <v>1</v>
      </c>
      <c r="J39" s="402">
        <f>VLOOKUP(C39,'SERVIÇOS TECNICOS FINAIS (7)'!$C$13:$M$20,8,0)</f>
        <v>0</v>
      </c>
      <c r="K39" s="402"/>
      <c r="L39" s="402"/>
      <c r="M39" s="34">
        <f>ROUND(I39*J39,2)</f>
        <v>0</v>
      </c>
      <c r="N39" s="32"/>
      <c r="O39" s="233">
        <f>'SERVIÇOS TECNICOS FINAIS (7)'!M16</f>
        <v>0</v>
      </c>
      <c r="P39" s="233">
        <f t="shared" si="2"/>
        <v>0</v>
      </c>
    </row>
    <row r="40" spans="1:16" ht="27.75" customHeight="1">
      <c r="A40" s="421">
        <v>24</v>
      </c>
      <c r="B40" s="421"/>
      <c r="C40" s="31">
        <v>16488</v>
      </c>
      <c r="D40" s="401" t="str">
        <f>VLOOKUP(C40,'SERVIÇOS TECNICOS FINAIS (7)'!$C$13:$M$20,2,0)</f>
        <v>ELABORAÇÃO E FORNECIMENTO DO MANUAL DE DESMONTAGEM DE IL.01/010.90/01568/00</v>
      </c>
      <c r="E40" s="401"/>
      <c r="F40" s="401"/>
      <c r="G40" s="400" t="str">
        <f>VLOOKUP(C40,'SERVIÇOS TECNICOS FINAIS (7)'!$C$13:$M$20,5,0)</f>
        <v>CJ</v>
      </c>
      <c r="H40" s="400"/>
      <c r="I40" s="35">
        <f>VLOOKUP(C40,'SERVIÇOS TECNICOS FINAIS (7)'!$C$13:$M$20,7,0)</f>
        <v>1</v>
      </c>
      <c r="J40" s="402">
        <f>VLOOKUP(C40,'SERVIÇOS TECNICOS FINAIS (7)'!$C$13:$M$20,8,0)</f>
        <v>0</v>
      </c>
      <c r="K40" s="402"/>
      <c r="L40" s="402"/>
      <c r="M40" s="34">
        <f>ROUND(I40*J40,2)</f>
        <v>0</v>
      </c>
      <c r="N40" s="32"/>
      <c r="O40" s="233">
        <f>'SERVIÇOS TECNICOS FINAIS (7)'!J17</f>
        <v>0</v>
      </c>
      <c r="P40" s="233">
        <f t="shared" si="2"/>
        <v>0</v>
      </c>
    </row>
    <row r="41" spans="1:16" ht="27.75" customHeight="1">
      <c r="A41" s="421">
        <v>25</v>
      </c>
      <c r="B41" s="421"/>
      <c r="C41" s="31">
        <v>16490</v>
      </c>
      <c r="D41" s="401" t="str">
        <f>VLOOKUP(C41,'SERVIÇOS TECNICOS FINAIS (7)'!$C$13:$M$20,2,0)</f>
        <v>ELABORAÇÃO E FORNECIMENTO DO MANUAL DE MANUTENÇÃO DE IL.01/010.90/01568/00</v>
      </c>
      <c r="E41" s="401"/>
      <c r="F41" s="401"/>
      <c r="G41" s="400" t="str">
        <f>VLOOKUP(C41,'SERVIÇOS TECNICOS FINAIS (7)'!$C$13:$M$20,5,0)</f>
        <v>CJ</v>
      </c>
      <c r="H41" s="400"/>
      <c r="I41" s="35">
        <f>VLOOKUP(C41,'SERVIÇOS TECNICOS FINAIS (7)'!$C$13:$M$20,7,0)</f>
        <v>1</v>
      </c>
      <c r="J41" s="402">
        <f>VLOOKUP(C41,'SERVIÇOS TECNICOS FINAIS (7)'!$C$13:$M$20,8,0)</f>
        <v>0</v>
      </c>
      <c r="K41" s="402"/>
      <c r="L41" s="402"/>
      <c r="M41" s="34">
        <f>ROUND(I41*J41,2)</f>
        <v>0</v>
      </c>
      <c r="N41" s="32"/>
      <c r="O41" s="233">
        <f>'SERVIÇOS TECNICOS FINAIS (7)'!M15</f>
        <v>0</v>
      </c>
      <c r="P41" s="233">
        <f t="shared" si="2"/>
        <v>0</v>
      </c>
    </row>
    <row r="42" spans="1:16" ht="27.75" customHeight="1">
      <c r="A42" s="421">
        <v>26</v>
      </c>
      <c r="B42" s="421"/>
      <c r="C42" s="31">
        <v>16356</v>
      </c>
      <c r="D42" s="401" t="str">
        <f>VLOOKUP(C42,'SERVIÇOS TECNICOS FINAIS (7)'!$C$13:$M$20,2,0)</f>
        <v>SERVIÇO DE COLETA E DESCARTE DE RESÍDUOS SÓLIDOS</v>
      </c>
      <c r="E42" s="401"/>
      <c r="F42" s="401"/>
      <c r="G42" s="400" t="str">
        <f>VLOOKUP(C42,'SERVIÇOS TECNICOS FINAIS (7)'!$C$13:$M$20,5,0)</f>
        <v>MES</v>
      </c>
      <c r="H42" s="400"/>
      <c r="I42" s="35">
        <f>VLOOKUP(C42,'SERVIÇOS TECNICOS FINAIS (7)'!$C$13:$M$20,7,0)</f>
        <v>3</v>
      </c>
      <c r="J42" s="402">
        <f>VLOOKUP(C42,'SERVIÇOS TECNICOS FINAIS (7)'!$C$13:$M$20,8,0)</f>
        <v>0</v>
      </c>
      <c r="K42" s="402"/>
      <c r="L42" s="402"/>
      <c r="M42" s="34">
        <f>ROUND(I42*J42,2)</f>
        <v>0</v>
      </c>
      <c r="N42" s="32"/>
      <c r="O42" s="233">
        <f>'SERVIÇOS TECNICOS FINAIS (7)'!M13</f>
        <v>0</v>
      </c>
      <c r="P42" s="233">
        <f t="shared" si="2"/>
        <v>0</v>
      </c>
    </row>
    <row r="43" spans="1:16" ht="27.75" customHeight="1">
      <c r="A43" s="421">
        <v>27</v>
      </c>
      <c r="B43" s="421"/>
      <c r="C43" s="31">
        <v>20372</v>
      </c>
      <c r="D43" s="401" t="str">
        <f>VLOOKUP(C43,'SERVIÇOS TECNICOS FINAIS (7)'!$C$13:$M$20,2,0)</f>
        <v>DESMOBILIZAÇÃO DE PESSOAL, MÁQUINAS E EQUIPAMENTOS PARA MONTAGEM DO ESCRITÓRIO PROVISÓRIO DE APOIO LOGÍSTICO IL.01/010.90/01568/00</v>
      </c>
      <c r="E43" s="401"/>
      <c r="F43" s="401"/>
      <c r="G43" s="400" t="str">
        <f>VLOOKUP(C43,'SERVIÇOS TECNICOS FINAIS (7)'!$C$13:$M$20,5,0)</f>
        <v>CJ</v>
      </c>
      <c r="H43" s="400"/>
      <c r="I43" s="35">
        <f>VLOOKUP(C43,'SERVIÇOS TECNICOS FINAIS (7)'!$C$13:$M$20,7,0)</f>
        <v>1</v>
      </c>
      <c r="J43" s="402">
        <f>VLOOKUP(C43,'SERVIÇOS TECNICOS FINAIS (7)'!$C$13:$M$20,8,0)</f>
        <v>0</v>
      </c>
      <c r="K43" s="402"/>
      <c r="L43" s="402"/>
      <c r="M43" s="34">
        <f>ROUND(I43*J43,2)</f>
        <v>0</v>
      </c>
      <c r="N43" s="29"/>
      <c r="O43" s="233">
        <f>'SERVIÇOS TECNICOS FINAIS (7)'!M14</f>
        <v>0</v>
      </c>
      <c r="P43" s="233">
        <f t="shared" si="2"/>
        <v>0</v>
      </c>
    </row>
    <row r="44" spans="1:16" ht="15" customHeight="1">
      <c r="A44" s="423" t="s">
        <v>549</v>
      </c>
      <c r="B44" s="423"/>
      <c r="C44" s="423"/>
      <c r="D44" s="423"/>
      <c r="E44" s="423"/>
      <c r="F44" s="423"/>
      <c r="G44" s="423"/>
      <c r="H44" s="423"/>
      <c r="I44" s="423"/>
      <c r="J44" s="423"/>
      <c r="K44" s="423"/>
      <c r="L44" s="423"/>
      <c r="M44" s="22">
        <f>SUM(M38,M30,M25,M23,M21,M19,M10)</f>
        <v>0</v>
      </c>
      <c r="N44" s="32"/>
      <c r="P44" s="233">
        <f t="shared" si="2"/>
        <v>0</v>
      </c>
    </row>
    <row r="45" spans="1:16" ht="10.9" customHeight="1">
      <c r="A45" s="424" t="s">
        <v>45</v>
      </c>
      <c r="B45" s="424"/>
      <c r="C45" s="424"/>
      <c r="D45" s="424"/>
      <c r="E45" s="424"/>
      <c r="F45" s="425" t="s">
        <v>46</v>
      </c>
      <c r="G45" s="425"/>
      <c r="H45" s="425"/>
      <c r="I45" s="425"/>
      <c r="J45" s="425"/>
      <c r="K45" s="425"/>
      <c r="L45" s="425"/>
      <c r="M45" s="425"/>
      <c r="N45" s="425"/>
      <c r="P45" s="233">
        <f t="shared" si="2"/>
        <v>0</v>
      </c>
    </row>
    <row r="47" spans="1:16">
      <c r="M47" s="24">
        <f>'SERVIÇOS TÉCNICOS INICIAIS'!M20+' SUB MÓDULO TIPO A (2)'!M133+'SUB MÓDULO TIPO B (3)'!M180+' SUB MÓDULO TIPO C (4)'!M92+' COMPONENTES (5)'!M30+' COMPONENTES (5)'!M30+' COMPLEMENTOS (6)'!M78+'SERVIÇOS TECNICOS FINAIS (7)'!M18</f>
        <v>0</v>
      </c>
    </row>
    <row r="49" spans="5:11" hidden="1">
      <c r="I49" s="231" t="s">
        <v>649</v>
      </c>
    </row>
    <row r="50" spans="5:11" hidden="1">
      <c r="E50" s="24" t="str">
        <f>'SERVIÇOS TÉCNICOS INICIAIS'!E7:N7</f>
        <v>: MOP SBIL - SERVIÇOS TÉCNICOS INICIAIS (1)</v>
      </c>
      <c r="F50" s="46">
        <f>'SERVIÇOS TÉCNICOS INICIAIS'!M20</f>
        <v>0</v>
      </c>
      <c r="I50" s="232">
        <f>M10</f>
        <v>0</v>
      </c>
      <c r="K50" s="43">
        <f>F50-I50</f>
        <v>0</v>
      </c>
    </row>
    <row r="51" spans="5:11" hidden="1">
      <c r="E51" s="24" t="str">
        <f>' SUB MÓDULO TIPO A (2)'!E7:N7</f>
        <v>: MOP SBIL - SUB MÓDULO TIPO A (2)</v>
      </c>
      <c r="F51" s="46">
        <f>' SUB MÓDULO TIPO A (2)'!M133</f>
        <v>0</v>
      </c>
      <c r="I51" s="232">
        <f>M19</f>
        <v>0</v>
      </c>
      <c r="K51" s="43">
        <f t="shared" ref="K51:K57" si="3">F51-I51</f>
        <v>0</v>
      </c>
    </row>
    <row r="52" spans="5:11" hidden="1">
      <c r="E52" s="24" t="str">
        <f>'SUB MÓDULO TIPO B (3)'!E7:N7</f>
        <v>: MOP SBIL - SUB MÓDULO TIPO B (3)</v>
      </c>
      <c r="F52" s="46">
        <f>'SUB MÓDULO TIPO B (3)'!M180</f>
        <v>0</v>
      </c>
      <c r="I52" s="232">
        <f>M21</f>
        <v>0</v>
      </c>
      <c r="K52" s="43">
        <f t="shared" si="3"/>
        <v>0</v>
      </c>
    </row>
    <row r="53" spans="5:11" hidden="1">
      <c r="E53" s="24" t="str">
        <f>' SUB MÓDULO TIPO C (4)'!E7:N7</f>
        <v>: MOP SBIL - SUB MÓDULO TIPO C (4)</v>
      </c>
      <c r="F53" s="46">
        <f>' SUB MÓDULO TIPO C (4)'!M92*2</f>
        <v>0</v>
      </c>
      <c r="I53" s="232">
        <f>J24*2</f>
        <v>0</v>
      </c>
      <c r="K53" s="43">
        <f t="shared" si="3"/>
        <v>0</v>
      </c>
    </row>
    <row r="54" spans="5:11" hidden="1">
      <c r="E54" s="46" t="str">
        <f>' COMPONENTES (5)'!E7:N7</f>
        <v>: MOP SBIL - COMPONENTES (5)</v>
      </c>
      <c r="F54" s="46">
        <f>' COMPONENTES (5)'!M30</f>
        <v>0</v>
      </c>
      <c r="I54" s="232">
        <f>M25</f>
        <v>0</v>
      </c>
      <c r="K54" s="43">
        <f t="shared" si="3"/>
        <v>0</v>
      </c>
    </row>
    <row r="55" spans="5:11" hidden="1">
      <c r="E55" s="24" t="str">
        <f>' COMPLEMENTOS (6)'!E7:N7</f>
        <v>: MOP SBIL - COMPLEMENTOS (6)</v>
      </c>
      <c r="F55" s="46">
        <f>' COMPLEMENTOS (6)'!M78</f>
        <v>0</v>
      </c>
      <c r="I55" s="232">
        <f>M30</f>
        <v>0</v>
      </c>
      <c r="K55" s="43">
        <f t="shared" si="3"/>
        <v>0</v>
      </c>
    </row>
    <row r="56" spans="5:11" hidden="1">
      <c r="E56" s="24" t="str">
        <f>'SERVIÇOS TECNICOS FINAIS (7)'!E7:N7</f>
        <v>: MOP SBIL - SERVIÇOS TÉCNICOS FINAIS (7)</v>
      </c>
      <c r="F56" s="46">
        <f>'SERVIÇOS TECNICOS FINAIS (7)'!M18</f>
        <v>0</v>
      </c>
      <c r="I56" s="232">
        <f>M38</f>
        <v>0</v>
      </c>
      <c r="K56" s="43">
        <f t="shared" si="3"/>
        <v>0</v>
      </c>
    </row>
    <row r="57" spans="5:11" hidden="1">
      <c r="F57" s="228">
        <f>SUM(F50:F56)</f>
        <v>0</v>
      </c>
      <c r="I57" s="232">
        <f>SUM(I50:I56)</f>
        <v>0</v>
      </c>
      <c r="K57" s="43">
        <f t="shared" si="3"/>
        <v>0</v>
      </c>
    </row>
    <row r="58" spans="5:11" hidden="1">
      <c r="F58" s="46"/>
    </row>
    <row r="59" spans="5:11" hidden="1">
      <c r="F59" s="46"/>
    </row>
    <row r="60" spans="5:11">
      <c r="F60" s="46"/>
    </row>
  </sheetData>
  <mergeCells count="160">
    <mergeCell ref="A45:E45"/>
    <mergeCell ref="F45:N45"/>
    <mergeCell ref="D13:F13"/>
    <mergeCell ref="G13:H13"/>
    <mergeCell ref="J13:L13"/>
    <mergeCell ref="D18:F18"/>
    <mergeCell ref="G18:H18"/>
    <mergeCell ref="J18:L18"/>
    <mergeCell ref="D21:F21"/>
    <mergeCell ref="G21:H21"/>
    <mergeCell ref="A43:B43"/>
    <mergeCell ref="D43:F43"/>
    <mergeCell ref="G43:H43"/>
    <mergeCell ref="J43:L43"/>
    <mergeCell ref="A44:L44"/>
    <mergeCell ref="A41:B41"/>
    <mergeCell ref="D41:F41"/>
    <mergeCell ref="G41:H41"/>
    <mergeCell ref="J41:L41"/>
    <mergeCell ref="A42:B42"/>
    <mergeCell ref="D42:F42"/>
    <mergeCell ref="G42:H42"/>
    <mergeCell ref="J42:L42"/>
    <mergeCell ref="A39:B39"/>
    <mergeCell ref="D39:F39"/>
    <mergeCell ref="G39:H39"/>
    <mergeCell ref="J39:L39"/>
    <mergeCell ref="A40:B40"/>
    <mergeCell ref="D40:F40"/>
    <mergeCell ref="G40:H40"/>
    <mergeCell ref="J40:L40"/>
    <mergeCell ref="A37:B37"/>
    <mergeCell ref="A38:B38"/>
    <mergeCell ref="D38:F38"/>
    <mergeCell ref="G38:H38"/>
    <mergeCell ref="J38:L38"/>
    <mergeCell ref="D37:F37"/>
    <mergeCell ref="G37:H37"/>
    <mergeCell ref="J37:L37"/>
    <mergeCell ref="A35:B35"/>
    <mergeCell ref="D35:F35"/>
    <mergeCell ref="G35:H35"/>
    <mergeCell ref="J35:L35"/>
    <mergeCell ref="A36:B36"/>
    <mergeCell ref="D36:F36"/>
    <mergeCell ref="G36:H36"/>
    <mergeCell ref="J36:L36"/>
    <mergeCell ref="A33:B33"/>
    <mergeCell ref="A34:B34"/>
    <mergeCell ref="D34:F34"/>
    <mergeCell ref="G34:H34"/>
    <mergeCell ref="J34:L34"/>
    <mergeCell ref="D33:F33"/>
    <mergeCell ref="G33:H33"/>
    <mergeCell ref="J33:L33"/>
    <mergeCell ref="A31:B31"/>
    <mergeCell ref="D31:F31"/>
    <mergeCell ref="G31:H31"/>
    <mergeCell ref="J31:L31"/>
    <mergeCell ref="A32:B32"/>
    <mergeCell ref="D32:F32"/>
    <mergeCell ref="G32:H32"/>
    <mergeCell ref="J32:L32"/>
    <mergeCell ref="A29:B29"/>
    <mergeCell ref="A30:B30"/>
    <mergeCell ref="D30:F30"/>
    <mergeCell ref="G30:H30"/>
    <mergeCell ref="J30:L30"/>
    <mergeCell ref="D29:F29"/>
    <mergeCell ref="G29:H29"/>
    <mergeCell ref="J29:L29"/>
    <mergeCell ref="A27:B27"/>
    <mergeCell ref="D27:F27"/>
    <mergeCell ref="G27:H27"/>
    <mergeCell ref="J27:L27"/>
    <mergeCell ref="A28:B28"/>
    <mergeCell ref="D28:F28"/>
    <mergeCell ref="G28:H28"/>
    <mergeCell ref="J28:L28"/>
    <mergeCell ref="A25:B25"/>
    <mergeCell ref="D25:F25"/>
    <mergeCell ref="G25:H25"/>
    <mergeCell ref="J25:L25"/>
    <mergeCell ref="A26:B26"/>
    <mergeCell ref="D26:F26"/>
    <mergeCell ref="G26:H26"/>
    <mergeCell ref="J26:L26"/>
    <mergeCell ref="A23:B23"/>
    <mergeCell ref="D23:F23"/>
    <mergeCell ref="G23:H23"/>
    <mergeCell ref="J23:L23"/>
    <mergeCell ref="A24:B24"/>
    <mergeCell ref="D24:F24"/>
    <mergeCell ref="G24:H24"/>
    <mergeCell ref="J24:L24"/>
    <mergeCell ref="A21:B21"/>
    <mergeCell ref="A22:B22"/>
    <mergeCell ref="D22:F22"/>
    <mergeCell ref="G22:H22"/>
    <mergeCell ref="J22:L22"/>
    <mergeCell ref="J21:L21"/>
    <mergeCell ref="A19:B19"/>
    <mergeCell ref="D19:F19"/>
    <mergeCell ref="G19:H19"/>
    <mergeCell ref="J19:L19"/>
    <mergeCell ref="A20:B20"/>
    <mergeCell ref="D20:F20"/>
    <mergeCell ref="G20:H20"/>
    <mergeCell ref="J20:L20"/>
    <mergeCell ref="A17:B17"/>
    <mergeCell ref="D17:F17"/>
    <mergeCell ref="G17:H17"/>
    <mergeCell ref="J17:L17"/>
    <mergeCell ref="A18:B18"/>
    <mergeCell ref="E7:M7"/>
    <mergeCell ref="A15:B15"/>
    <mergeCell ref="D15:F15"/>
    <mergeCell ref="G15:H15"/>
    <mergeCell ref="J15:L15"/>
    <mergeCell ref="A16:B16"/>
    <mergeCell ref="D16:F16"/>
    <mergeCell ref="G16:H16"/>
    <mergeCell ref="J16:L16"/>
    <mergeCell ref="A13:B13"/>
    <mergeCell ref="A14:B14"/>
    <mergeCell ref="D14:F14"/>
    <mergeCell ref="G14:H14"/>
    <mergeCell ref="J14:L14"/>
    <mergeCell ref="A11:B11"/>
    <mergeCell ref="D11:F11"/>
    <mergeCell ref="G11:H11"/>
    <mergeCell ref="J11:L11"/>
    <mergeCell ref="A12:B12"/>
    <mergeCell ref="D12:F12"/>
    <mergeCell ref="G12:H12"/>
    <mergeCell ref="J12:L12"/>
    <mergeCell ref="A9:B9"/>
    <mergeCell ref="D9:F9"/>
    <mergeCell ref="G9:H9"/>
    <mergeCell ref="J9:L9"/>
    <mergeCell ref="A10:B10"/>
    <mergeCell ref="D10:L10"/>
    <mergeCell ref="A7:D7"/>
    <mergeCell ref="A8:D8"/>
    <mergeCell ref="E8:N8"/>
    <mergeCell ref="B4:J4"/>
    <mergeCell ref="K4:N4"/>
    <mergeCell ref="A5:D5"/>
    <mergeCell ref="E5:N5"/>
    <mergeCell ref="A6:D6"/>
    <mergeCell ref="E6:G6"/>
    <mergeCell ref="H6:K6"/>
    <mergeCell ref="L6:N6"/>
    <mergeCell ref="A1:A2"/>
    <mergeCell ref="B1:J1"/>
    <mergeCell ref="K1:N1"/>
    <mergeCell ref="B2:J2"/>
    <mergeCell ref="K2:N2"/>
    <mergeCell ref="B3:J3"/>
    <mergeCell ref="K3:N3"/>
  </mergeCells>
  <pageMargins left="0.51181102362204722" right="0.51181102362204722" top="0.51181102362204722" bottom="0.78740157480314965" header="0" footer="0"/>
  <pageSetup paperSize="9" scale="85" firstPageNumber="0"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D35"/>
  <sheetViews>
    <sheetView workbookViewId="0">
      <selection sqref="A1:A2"/>
    </sheetView>
  </sheetViews>
  <sheetFormatPr defaultRowHeight="12.75"/>
  <cols>
    <col min="1" max="1" width="9.140625" style="156"/>
    <col min="2" max="2" width="63.28515625" style="156" customWidth="1"/>
    <col min="3" max="3" width="19.42578125" style="156" customWidth="1"/>
    <col min="4" max="4" width="0.140625" style="156" customWidth="1"/>
    <col min="5" max="16384" width="9.140625" style="156"/>
  </cols>
  <sheetData>
    <row r="1" spans="1:4" ht="15.75">
      <c r="A1" s="154"/>
      <c r="B1" s="155" t="s">
        <v>46</v>
      </c>
      <c r="C1" s="434" t="s">
        <v>573</v>
      </c>
      <c r="D1" s="435"/>
    </row>
    <row r="2" spans="1:4">
      <c r="A2" s="157"/>
      <c r="B2" s="158" t="s">
        <v>574</v>
      </c>
      <c r="C2" s="436" t="str">
        <f>GERAL!E6</f>
        <v xml:space="preserve"> IL 06/000.91/01566/02</v>
      </c>
      <c r="D2" s="437"/>
    </row>
    <row r="3" spans="1:4">
      <c r="A3" s="157"/>
      <c r="B3" s="158" t="s">
        <v>575</v>
      </c>
      <c r="C3" s="159" t="s">
        <v>576</v>
      </c>
      <c r="D3" s="160"/>
    </row>
    <row r="4" spans="1:4">
      <c r="A4" s="161"/>
      <c r="B4" s="162" t="s">
        <v>577</v>
      </c>
      <c r="C4" s="163">
        <v>41000</v>
      </c>
      <c r="D4" s="164"/>
    </row>
    <row r="5" spans="1:4">
      <c r="A5" s="438" t="s">
        <v>578</v>
      </c>
      <c r="B5" s="439"/>
      <c r="C5" s="439"/>
      <c r="D5" s="440"/>
    </row>
    <row r="6" spans="1:4" ht="32.25" customHeight="1">
      <c r="A6" s="441" t="str">
        <f>GERAL!E7</f>
        <v>CONTRATAÇÃO DE EMPRESA PARA FORNECIMENTO, IMPLANTACAO, MONTAGEM E INSTALAÇÃO DO MÓDULO OPERACIONAL - MOP PARA AMPLIAÇÃO DAS SALAS DE EMBARQUE E DESEMBARQUE DO AEROPORTO DE ILHÉUS, EM ILHÉUS/BA.</v>
      </c>
      <c r="B6" s="442"/>
      <c r="C6" s="442"/>
      <c r="D6" s="443"/>
    </row>
    <row r="7" spans="1:4">
      <c r="A7" s="444"/>
      <c r="B7" s="445"/>
      <c r="C7" s="445"/>
      <c r="D7" s="446"/>
    </row>
    <row r="8" spans="1:4" ht="15">
      <c r="A8" s="447" t="s">
        <v>579</v>
      </c>
      <c r="B8" s="448"/>
      <c r="C8" s="448"/>
      <c r="D8" s="449"/>
    </row>
    <row r="9" spans="1:4" ht="13.5" thickBot="1">
      <c r="A9" s="427"/>
      <c r="B9" s="428"/>
      <c r="C9" s="428"/>
      <c r="D9" s="429"/>
    </row>
    <row r="10" spans="1:4" ht="14.25" thickTop="1" thickBot="1">
      <c r="A10" s="165" t="s">
        <v>580</v>
      </c>
      <c r="B10" s="166" t="s">
        <v>581</v>
      </c>
      <c r="C10" s="167" t="s">
        <v>582</v>
      </c>
      <c r="D10" s="168"/>
    </row>
    <row r="11" spans="1:4" ht="13.5" thickTop="1">
      <c r="A11" s="169"/>
      <c r="B11" s="170"/>
      <c r="C11" s="171"/>
      <c r="D11" s="168"/>
    </row>
    <row r="12" spans="1:4">
      <c r="A12" s="172"/>
      <c r="B12" s="173" t="s">
        <v>583</v>
      </c>
      <c r="C12" s="174"/>
      <c r="D12" s="175"/>
    </row>
    <row r="13" spans="1:4">
      <c r="A13" s="176"/>
      <c r="B13" s="177"/>
      <c r="C13" s="178"/>
      <c r="D13" s="168"/>
    </row>
    <row r="14" spans="1:4">
      <c r="A14" s="179">
        <v>1</v>
      </c>
      <c r="B14" s="177" t="s">
        <v>584</v>
      </c>
      <c r="C14" s="178">
        <v>0.04</v>
      </c>
      <c r="D14" s="168"/>
    </row>
    <row r="15" spans="1:4">
      <c r="A15" s="179">
        <v>2</v>
      </c>
      <c r="B15" s="177" t="s">
        <v>585</v>
      </c>
      <c r="C15" s="178">
        <v>9.7000000000000003E-3</v>
      </c>
      <c r="D15" s="168"/>
    </row>
    <row r="16" spans="1:4">
      <c r="A16" s="179"/>
      <c r="B16" s="180" t="s">
        <v>586</v>
      </c>
      <c r="C16" s="181">
        <f>SUM(C14:C15)</f>
        <v>4.9700000000000001E-2</v>
      </c>
      <c r="D16" s="168"/>
    </row>
    <row r="17" spans="1:4">
      <c r="A17" s="179"/>
      <c r="B17" s="182"/>
      <c r="C17" s="181"/>
      <c r="D17" s="168"/>
    </row>
    <row r="18" spans="1:4">
      <c r="A18" s="179"/>
      <c r="B18" s="173" t="s">
        <v>587</v>
      </c>
      <c r="C18" s="181"/>
      <c r="D18" s="168"/>
    </row>
    <row r="19" spans="1:4">
      <c r="A19" s="179"/>
      <c r="B19" s="177"/>
      <c r="C19" s="178"/>
      <c r="D19" s="168"/>
    </row>
    <row r="20" spans="1:4">
      <c r="A20" s="179">
        <v>3</v>
      </c>
      <c r="B20" s="177" t="s">
        <v>588</v>
      </c>
      <c r="C20" s="178">
        <v>6.0000000000000001E-3</v>
      </c>
      <c r="D20" s="168"/>
    </row>
    <row r="21" spans="1:4">
      <c r="A21" s="179">
        <v>4</v>
      </c>
      <c r="B21" s="177" t="s">
        <v>589</v>
      </c>
      <c r="C21" s="178">
        <v>2.0999999999999999E-3</v>
      </c>
      <c r="D21" s="168"/>
    </row>
    <row r="22" spans="1:4">
      <c r="A22" s="179">
        <v>5</v>
      </c>
      <c r="B22" s="177" t="s">
        <v>590</v>
      </c>
      <c r="C22" s="178">
        <v>0.08</v>
      </c>
      <c r="D22" s="168"/>
    </row>
    <row r="23" spans="1:4">
      <c r="A23" s="179">
        <v>6</v>
      </c>
      <c r="B23" s="177" t="s">
        <v>591</v>
      </c>
      <c r="C23" s="178">
        <v>5.8999999999999999E-3</v>
      </c>
      <c r="D23" s="168"/>
    </row>
    <row r="24" spans="1:4">
      <c r="A24" s="179"/>
      <c r="B24" s="180" t="s">
        <v>586</v>
      </c>
      <c r="C24" s="181">
        <f>SUM(C20:C23)</f>
        <v>9.4E-2</v>
      </c>
      <c r="D24" s="168"/>
    </row>
    <row r="25" spans="1:4">
      <c r="A25" s="179"/>
      <c r="B25" s="183"/>
      <c r="C25" s="181"/>
      <c r="D25" s="168"/>
    </row>
    <row r="26" spans="1:4">
      <c r="A26" s="179"/>
      <c r="B26" s="183" t="s">
        <v>592</v>
      </c>
      <c r="C26" s="178"/>
      <c r="D26" s="168"/>
    </row>
    <row r="27" spans="1:4">
      <c r="A27" s="179"/>
      <c r="B27" s="183"/>
      <c r="C27" s="178"/>
      <c r="D27" s="168"/>
    </row>
    <row r="28" spans="1:4">
      <c r="A28" s="179">
        <v>7</v>
      </c>
      <c r="B28" s="177" t="s">
        <v>593</v>
      </c>
      <c r="C28" s="178">
        <v>0.02</v>
      </c>
      <c r="D28" s="184"/>
    </row>
    <row r="29" spans="1:4">
      <c r="A29" s="179">
        <v>8</v>
      </c>
      <c r="B29" s="177" t="s">
        <v>594</v>
      </c>
      <c r="C29" s="178">
        <v>6.4999999999999997E-3</v>
      </c>
      <c r="D29" s="168"/>
    </row>
    <row r="30" spans="1:4">
      <c r="A30" s="179">
        <v>9</v>
      </c>
      <c r="B30" s="177" t="s">
        <v>595</v>
      </c>
      <c r="C30" s="178">
        <v>0.03</v>
      </c>
      <c r="D30" s="168"/>
    </row>
    <row r="31" spans="1:4">
      <c r="A31" s="176"/>
      <c r="B31" s="180" t="s">
        <v>586</v>
      </c>
      <c r="C31" s="181">
        <f>SUM(C28:C30)</f>
        <v>5.6499999999999995E-2</v>
      </c>
      <c r="D31" s="168"/>
    </row>
    <row r="32" spans="1:4" ht="13.5" thickBot="1">
      <c r="A32" s="185"/>
      <c r="B32" s="186" t="s">
        <v>596</v>
      </c>
      <c r="C32" s="187">
        <f>ROUND(((((1+C16)*(1+C24)/(1-C31))-1)),4)</f>
        <v>0.21709999999999999</v>
      </c>
      <c r="D32" s="168"/>
    </row>
    <row r="33" spans="1:4" ht="13.5" thickTop="1">
      <c r="A33" s="188"/>
      <c r="B33" s="189"/>
      <c r="C33" s="190"/>
      <c r="D33" s="168"/>
    </row>
    <row r="34" spans="1:4" ht="18.75" customHeight="1">
      <c r="A34" s="430" t="s">
        <v>597</v>
      </c>
      <c r="B34" s="431"/>
      <c r="C34" s="431"/>
      <c r="D34" s="168"/>
    </row>
    <row r="35" spans="1:4" ht="26.25" customHeight="1">
      <c r="A35" s="432" t="s">
        <v>648</v>
      </c>
      <c r="B35" s="433"/>
      <c r="C35" s="433"/>
      <c r="D35" s="191"/>
    </row>
  </sheetData>
  <mergeCells count="9">
    <mergeCell ref="A9:D9"/>
    <mergeCell ref="A34:C34"/>
    <mergeCell ref="A35:C35"/>
    <mergeCell ref="C1:D1"/>
    <mergeCell ref="C2:D2"/>
    <mergeCell ref="A5:D5"/>
    <mergeCell ref="A6:D6"/>
    <mergeCell ref="A7:D7"/>
    <mergeCell ref="A8:D8"/>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E51"/>
  <sheetViews>
    <sheetView workbookViewId="0">
      <selection sqref="A1:A2"/>
    </sheetView>
  </sheetViews>
  <sheetFormatPr defaultRowHeight="12.75"/>
  <cols>
    <col min="1" max="1" width="9.140625" style="156" customWidth="1"/>
    <col min="2" max="2" width="63.7109375" style="156" customWidth="1"/>
    <col min="3" max="3" width="19.28515625" style="156" customWidth="1"/>
    <col min="4" max="16384" width="9.140625" style="156"/>
  </cols>
  <sheetData>
    <row r="1" spans="1:5" ht="15.75">
      <c r="A1" s="192"/>
      <c r="B1" s="193" t="s">
        <v>46</v>
      </c>
      <c r="C1" s="194" t="s">
        <v>573</v>
      </c>
      <c r="D1" s="266"/>
      <c r="E1" s="266"/>
    </row>
    <row r="2" spans="1:5">
      <c r="A2" s="195"/>
      <c r="B2" s="158" t="s">
        <v>574</v>
      </c>
      <c r="C2" s="240" t="str">
        <f>GERAL!E6</f>
        <v xml:space="preserve"> IL 06/000.91/01566/02</v>
      </c>
      <c r="D2" s="265"/>
      <c r="E2" s="266"/>
    </row>
    <row r="3" spans="1:5">
      <c r="A3" s="195"/>
      <c r="B3" s="158" t="s">
        <v>575</v>
      </c>
      <c r="C3" s="196" t="s">
        <v>576</v>
      </c>
      <c r="D3" s="266"/>
      <c r="E3" s="266"/>
    </row>
    <row r="4" spans="1:5">
      <c r="A4" s="197"/>
      <c r="B4" s="162" t="s">
        <v>577</v>
      </c>
      <c r="C4" s="241">
        <v>41000</v>
      </c>
    </row>
    <row r="5" spans="1:5">
      <c r="A5" s="452" t="s">
        <v>578</v>
      </c>
      <c r="B5" s="453"/>
      <c r="C5" s="454"/>
    </row>
    <row r="6" spans="1:5" ht="33" customHeight="1">
      <c r="A6" s="455" t="str">
        <f>GERAL!E7</f>
        <v>CONTRATAÇÃO DE EMPRESA PARA FORNECIMENTO, IMPLANTACAO, MONTAGEM E INSTALAÇÃO DO MÓDULO OPERACIONAL - MOP PARA AMPLIAÇÃO DAS SALAS DE EMBARQUE E DESEMBARQUE DO AEROPORTO DE ILHÉUS, EM ILHÉUS/BA.</v>
      </c>
      <c r="B6" s="456"/>
      <c r="C6" s="457"/>
    </row>
    <row r="7" spans="1:5">
      <c r="A7" s="198"/>
      <c r="B7" s="199"/>
      <c r="C7" s="200"/>
    </row>
    <row r="8" spans="1:5" ht="15">
      <c r="A8" s="458" t="s">
        <v>598</v>
      </c>
      <c r="B8" s="459"/>
      <c r="C8" s="460"/>
    </row>
    <row r="9" spans="1:5" ht="15">
      <c r="A9" s="458" t="s">
        <v>599</v>
      </c>
      <c r="B9" s="459"/>
      <c r="C9" s="460"/>
    </row>
    <row r="10" spans="1:5" ht="15" thickBot="1">
      <c r="A10" s="201"/>
      <c r="B10" s="202"/>
      <c r="C10" s="203"/>
    </row>
    <row r="11" spans="1:5" ht="14.25" thickTop="1" thickBot="1">
      <c r="A11" s="450" t="s">
        <v>600</v>
      </c>
      <c r="B11" s="451"/>
      <c r="C11" s="204" t="s">
        <v>582</v>
      </c>
    </row>
    <row r="12" spans="1:5" ht="13.5" thickTop="1">
      <c r="A12" s="205" t="s">
        <v>22</v>
      </c>
      <c r="B12" s="206" t="s">
        <v>601</v>
      </c>
      <c r="C12" s="207">
        <v>0.2</v>
      </c>
    </row>
    <row r="13" spans="1:5">
      <c r="A13" s="208" t="s">
        <v>56</v>
      </c>
      <c r="B13" s="209" t="s">
        <v>602</v>
      </c>
      <c r="C13" s="210">
        <v>1.4999999999999999E-2</v>
      </c>
    </row>
    <row r="14" spans="1:5">
      <c r="A14" s="208" t="s">
        <v>66</v>
      </c>
      <c r="B14" s="209" t="s">
        <v>603</v>
      </c>
      <c r="C14" s="210">
        <v>0.01</v>
      </c>
    </row>
    <row r="15" spans="1:5">
      <c r="A15" s="208" t="s">
        <v>70</v>
      </c>
      <c r="B15" s="209" t="s">
        <v>604</v>
      </c>
      <c r="C15" s="210">
        <v>2E-3</v>
      </c>
    </row>
    <row r="16" spans="1:5">
      <c r="A16" s="208" t="s">
        <v>76</v>
      </c>
      <c r="B16" s="209" t="s">
        <v>605</v>
      </c>
      <c r="C16" s="210">
        <v>2.5000000000000001E-2</v>
      </c>
    </row>
    <row r="17" spans="1:3">
      <c r="A17" s="208" t="s">
        <v>83</v>
      </c>
      <c r="B17" s="209" t="s">
        <v>606</v>
      </c>
      <c r="C17" s="210">
        <v>0.08</v>
      </c>
    </row>
    <row r="18" spans="1:3">
      <c r="A18" s="208" t="s">
        <v>94</v>
      </c>
      <c r="B18" s="209" t="s">
        <v>607</v>
      </c>
      <c r="C18" s="210">
        <v>0.03</v>
      </c>
    </row>
    <row r="19" spans="1:3">
      <c r="A19" s="208" t="s">
        <v>100</v>
      </c>
      <c r="B19" s="209" t="s">
        <v>608</v>
      </c>
      <c r="C19" s="210">
        <v>6.0000000000000001E-3</v>
      </c>
    </row>
    <row r="20" spans="1:3">
      <c r="A20" s="208" t="s">
        <v>107</v>
      </c>
      <c r="B20" s="209" t="s">
        <v>609</v>
      </c>
      <c r="C20" s="210">
        <v>0</v>
      </c>
    </row>
    <row r="21" spans="1:3">
      <c r="A21" s="208"/>
      <c r="B21" s="211" t="s">
        <v>610</v>
      </c>
      <c r="C21" s="212">
        <f>SUM(C12:C20)</f>
        <v>0.3680000000000001</v>
      </c>
    </row>
    <row r="22" spans="1:3" ht="13.5" thickBot="1">
      <c r="A22" s="213"/>
      <c r="B22" s="214"/>
      <c r="C22" s="215"/>
    </row>
    <row r="23" spans="1:3" ht="14.25" thickTop="1" thickBot="1">
      <c r="A23" s="450" t="s">
        <v>611</v>
      </c>
      <c r="B23" s="451"/>
      <c r="C23" s="216"/>
    </row>
    <row r="24" spans="1:3" ht="13.5" thickTop="1">
      <c r="A24" s="205" t="s">
        <v>612</v>
      </c>
      <c r="B24" s="206" t="s">
        <v>613</v>
      </c>
      <c r="C24" s="207">
        <v>0.1</v>
      </c>
    </row>
    <row r="25" spans="1:3">
      <c r="A25" s="205" t="s">
        <v>614</v>
      </c>
      <c r="B25" s="209" t="s">
        <v>615</v>
      </c>
      <c r="C25" s="210">
        <v>3.3300000000000003E-2</v>
      </c>
    </row>
    <row r="26" spans="1:3">
      <c r="A26" s="205" t="s">
        <v>616</v>
      </c>
      <c r="B26" s="209" t="s">
        <v>617</v>
      </c>
      <c r="C26" s="210">
        <v>1.67E-2</v>
      </c>
    </row>
    <row r="27" spans="1:3">
      <c r="A27" s="205" t="s">
        <v>618</v>
      </c>
      <c r="B27" s="209" t="s">
        <v>619</v>
      </c>
      <c r="C27" s="210">
        <v>2.9999999999999997E-4</v>
      </c>
    </row>
    <row r="28" spans="1:3">
      <c r="A28" s="205" t="s">
        <v>620</v>
      </c>
      <c r="B28" s="209" t="s">
        <v>621</v>
      </c>
      <c r="C28" s="210">
        <v>3.3E-3</v>
      </c>
    </row>
    <row r="29" spans="1:3">
      <c r="A29" s="205" t="s">
        <v>622</v>
      </c>
      <c r="B29" s="209" t="s">
        <v>623</v>
      </c>
      <c r="C29" s="210">
        <v>4.0000000000000001E-3</v>
      </c>
    </row>
    <row r="30" spans="1:3">
      <c r="A30" s="205" t="s">
        <v>624</v>
      </c>
      <c r="B30" s="209" t="s">
        <v>625</v>
      </c>
      <c r="C30" s="210">
        <v>1.8599999999999998E-2</v>
      </c>
    </row>
    <row r="31" spans="1:3">
      <c r="A31" s="205" t="s">
        <v>626</v>
      </c>
      <c r="B31" s="209" t="s">
        <v>627</v>
      </c>
      <c r="C31" s="210">
        <v>0.1</v>
      </c>
    </row>
    <row r="32" spans="1:3">
      <c r="A32" s="205" t="s">
        <v>628</v>
      </c>
      <c r="B32" s="209" t="s">
        <v>629</v>
      </c>
      <c r="C32" s="210">
        <v>0.2</v>
      </c>
    </row>
    <row r="33" spans="1:3">
      <c r="A33" s="205"/>
      <c r="B33" s="211" t="s">
        <v>630</v>
      </c>
      <c r="C33" s="212">
        <f>SUM(C24:C32)</f>
        <v>0.47620000000000001</v>
      </c>
    </row>
    <row r="34" spans="1:3" ht="13.5" thickBot="1">
      <c r="A34" s="213"/>
      <c r="B34" s="214"/>
      <c r="C34" s="215"/>
    </row>
    <row r="35" spans="1:3" ht="14.25" thickTop="1" thickBot="1">
      <c r="A35" s="450" t="s">
        <v>631</v>
      </c>
      <c r="B35" s="451"/>
      <c r="C35" s="216"/>
    </row>
    <row r="36" spans="1:3" ht="13.5" thickTop="1">
      <c r="A36" s="205" t="s">
        <v>632</v>
      </c>
      <c r="B36" s="206" t="s">
        <v>633</v>
      </c>
      <c r="C36" s="207">
        <v>2.0500000000000001E-2</v>
      </c>
    </row>
    <row r="37" spans="1:3">
      <c r="A37" s="208" t="s">
        <v>634</v>
      </c>
      <c r="B37" s="209" t="s">
        <v>635</v>
      </c>
      <c r="C37" s="210">
        <v>1E-3</v>
      </c>
    </row>
    <row r="38" spans="1:3">
      <c r="A38" s="208" t="s">
        <v>636</v>
      </c>
      <c r="B38" s="209" t="s">
        <v>637</v>
      </c>
      <c r="C38" s="210">
        <v>4.3200000000000002E-2</v>
      </c>
    </row>
    <row r="39" spans="1:3">
      <c r="A39" s="208"/>
      <c r="B39" s="211" t="s">
        <v>638</v>
      </c>
      <c r="C39" s="212">
        <f>SUM(C36:C38)</f>
        <v>6.4700000000000008E-2</v>
      </c>
    </row>
    <row r="40" spans="1:3" ht="13.5" thickBot="1">
      <c r="A40" s="213"/>
      <c r="B40" s="217"/>
      <c r="C40" s="218"/>
    </row>
    <row r="41" spans="1:3" ht="14.25" thickTop="1" thickBot="1">
      <c r="A41" s="450" t="s">
        <v>639</v>
      </c>
      <c r="B41" s="451"/>
      <c r="C41" s="216"/>
    </row>
    <row r="42" spans="1:3" ht="13.5" thickTop="1">
      <c r="A42" s="205" t="s">
        <v>640</v>
      </c>
      <c r="B42" s="206" t="s">
        <v>641</v>
      </c>
      <c r="C42" s="207">
        <f>C21*C33</f>
        <v>0.17524160000000005</v>
      </c>
    </row>
    <row r="43" spans="1:3">
      <c r="A43" s="208"/>
      <c r="B43" s="211" t="s">
        <v>642</v>
      </c>
      <c r="C43" s="212">
        <f>SUM(C42)</f>
        <v>0.17524160000000005</v>
      </c>
    </row>
    <row r="44" spans="1:3" ht="13.5" thickBot="1">
      <c r="A44" s="213"/>
      <c r="B44" s="214"/>
      <c r="C44" s="215"/>
    </row>
    <row r="45" spans="1:3" ht="14.25" thickTop="1" thickBot="1">
      <c r="A45" s="450" t="s">
        <v>643</v>
      </c>
      <c r="B45" s="451"/>
      <c r="C45" s="219"/>
    </row>
    <row r="46" spans="1:3" ht="13.5" thickTop="1">
      <c r="A46" s="205" t="s">
        <v>644</v>
      </c>
      <c r="B46" s="206" t="s">
        <v>645</v>
      </c>
      <c r="C46" s="207">
        <f>ROUND(C21*C36,4)</f>
        <v>7.4999999999999997E-3</v>
      </c>
    </row>
    <row r="47" spans="1:3">
      <c r="A47" s="208"/>
      <c r="B47" s="211" t="s">
        <v>646</v>
      </c>
      <c r="C47" s="212">
        <f>SUM(C46)</f>
        <v>7.4999999999999997E-3</v>
      </c>
    </row>
    <row r="48" spans="1:3">
      <c r="A48" s="208"/>
      <c r="B48" s="211"/>
      <c r="C48" s="212"/>
    </row>
    <row r="49" spans="1:3" ht="13.5" thickBot="1">
      <c r="A49" s="220"/>
      <c r="B49" s="221" t="s">
        <v>647</v>
      </c>
      <c r="C49" s="222">
        <f>C21+C33+C39+C43+C47</f>
        <v>1.0916416000000002</v>
      </c>
    </row>
    <row r="50" spans="1:3" ht="15.75" thickTop="1" thickBot="1">
      <c r="A50" s="223"/>
      <c r="B50" s="224"/>
      <c r="C50" s="225"/>
    </row>
    <row r="51" spans="1:3" ht="18" customHeight="1" thickBot="1">
      <c r="A51" s="226" t="s">
        <v>648</v>
      </c>
      <c r="B51" s="227"/>
      <c r="C51" s="225"/>
    </row>
  </sheetData>
  <mergeCells count="9">
    <mergeCell ref="A35:B35"/>
    <mergeCell ref="A41:B41"/>
    <mergeCell ref="A45:B45"/>
    <mergeCell ref="A5:C5"/>
    <mergeCell ref="A6:C6"/>
    <mergeCell ref="A8:C8"/>
    <mergeCell ref="A9:C9"/>
    <mergeCell ref="A11:B11"/>
    <mergeCell ref="A23:B23"/>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AT76"/>
  <sheetViews>
    <sheetView tabSelected="1" zoomScaleNormal="100" workbookViewId="0">
      <selection activeCell="AN53" sqref="AN53:AS53"/>
    </sheetView>
  </sheetViews>
  <sheetFormatPr defaultRowHeight="11.25"/>
  <cols>
    <col min="1" max="1" width="5.42578125" style="24" customWidth="1"/>
    <col min="2" max="2" width="2.28515625" style="24" bestFit="1" customWidth="1"/>
    <col min="3" max="3" width="6.5703125" style="24" hidden="1" customWidth="1"/>
    <col min="4" max="4" width="2" style="24" bestFit="1" customWidth="1"/>
    <col min="5" max="5" width="40.7109375" style="24" customWidth="1"/>
    <col min="6" max="6" width="18.28515625" style="24" customWidth="1"/>
    <col min="7" max="7" width="10" style="24" hidden="1" customWidth="1"/>
    <col min="8" max="8" width="7.42578125" style="24" hidden="1" customWidth="1"/>
    <col min="9" max="9" width="8.5703125" style="24" hidden="1" customWidth="1"/>
    <col min="10" max="10" width="16.28515625" style="24" hidden="1" customWidth="1"/>
    <col min="11" max="11" width="20.28515625" style="24" hidden="1" customWidth="1"/>
    <col min="12" max="12" width="17.5703125" style="24" hidden="1" customWidth="1"/>
    <col min="13" max="13" width="12.28515625" style="24" hidden="1" customWidth="1"/>
    <col min="14" max="14" width="2.28515625" style="24" hidden="1" customWidth="1"/>
    <col min="15" max="15" width="8.7109375" style="24" customWidth="1"/>
    <col min="16" max="41" width="4.7109375" style="24" customWidth="1"/>
    <col min="42" max="45" width="5.28515625" style="24" customWidth="1"/>
    <col min="46" max="46" width="14.28515625" style="24" customWidth="1"/>
    <col min="47" max="16384" width="9.140625" style="24"/>
  </cols>
  <sheetData>
    <row r="1" spans="1:46" ht="10.9" customHeight="1">
      <c r="A1" s="393"/>
      <c r="B1" s="628" t="s">
        <v>0</v>
      </c>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row>
    <row r="2" spans="1:46" ht="10.9" customHeight="1">
      <c r="A2" s="393"/>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row>
    <row r="3" spans="1:46" ht="10.9" customHeight="1">
      <c r="A3" s="393"/>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row>
    <row r="4" spans="1:46" ht="10.9" customHeight="1">
      <c r="A4" s="393"/>
      <c r="B4" s="628"/>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row>
    <row r="5" spans="1:46" ht="11.25" customHeight="1">
      <c r="A5" s="394" t="s">
        <v>3</v>
      </c>
      <c r="B5" s="394"/>
      <c r="C5" s="394"/>
      <c r="D5" s="394"/>
      <c r="E5" s="393" t="s">
        <v>555</v>
      </c>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row>
    <row r="6" spans="1:46" ht="12.75" customHeight="1">
      <c r="A6" s="394" t="s">
        <v>5</v>
      </c>
      <c r="B6" s="394"/>
      <c r="C6" s="394"/>
      <c r="D6" s="394"/>
      <c r="E6" s="393" t="s">
        <v>48</v>
      </c>
      <c r="F6" s="393"/>
      <c r="G6" s="393"/>
      <c r="H6" s="394" t="s">
        <v>7</v>
      </c>
      <c r="I6" s="394"/>
      <c r="J6" s="394"/>
      <c r="K6" s="394"/>
      <c r="L6" s="393"/>
      <c r="M6" s="393"/>
      <c r="N6" s="393"/>
    </row>
    <row r="7" spans="1:46" ht="23.25" customHeight="1">
      <c r="A7" s="394" t="s">
        <v>9</v>
      </c>
      <c r="B7" s="394"/>
      <c r="C7" s="394"/>
      <c r="D7" s="394"/>
      <c r="E7" s="393" t="str">
        <f>GERAL!E7</f>
        <v>CONTRATAÇÃO DE EMPRESA PARA FORNECIMENTO, IMPLANTACAO, MONTAGEM E INSTALAÇÃO DO MÓDULO OPERACIONAL - MOP PARA AMPLIAÇÃO DAS SALAS DE EMBARQUE E DESEMBARQUE DO AEROPORTO DE ILHÉUS, EM ILHÉUS/BA.</v>
      </c>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row>
    <row r="8" spans="1:46" ht="10.35" customHeight="1">
      <c r="A8" s="617" t="s">
        <v>550</v>
      </c>
      <c r="B8" s="617"/>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row>
    <row r="9" spans="1:46" ht="10.9" customHeight="1" thickBot="1">
      <c r="A9" s="617"/>
      <c r="B9" s="617"/>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row>
    <row r="10" spans="1:46" ht="27" customHeight="1" thickBot="1">
      <c r="A10" s="618" t="s">
        <v>556</v>
      </c>
      <c r="B10" s="619"/>
      <c r="C10" s="84" t="s">
        <v>16</v>
      </c>
      <c r="D10" s="626" t="s">
        <v>17</v>
      </c>
      <c r="E10" s="627"/>
      <c r="F10" s="619"/>
      <c r="G10" s="612" t="s">
        <v>18</v>
      </c>
      <c r="H10" s="612"/>
      <c r="I10" s="84" t="s">
        <v>19</v>
      </c>
      <c r="J10" s="612" t="s">
        <v>20</v>
      </c>
      <c r="K10" s="612"/>
      <c r="L10" s="612"/>
      <c r="M10" s="84" t="s">
        <v>21</v>
      </c>
      <c r="N10" s="84" t="s">
        <v>21</v>
      </c>
      <c r="O10" s="85" t="s">
        <v>551</v>
      </c>
      <c r="P10" s="548">
        <v>30</v>
      </c>
      <c r="Q10" s="549"/>
      <c r="R10" s="549"/>
      <c r="S10" s="549"/>
      <c r="T10" s="549"/>
      <c r="U10" s="550"/>
      <c r="V10" s="548">
        <v>30</v>
      </c>
      <c r="W10" s="549"/>
      <c r="X10" s="549"/>
      <c r="Y10" s="549"/>
      <c r="Z10" s="549"/>
      <c r="AA10" s="550"/>
      <c r="AB10" s="548">
        <v>30</v>
      </c>
      <c r="AC10" s="549"/>
      <c r="AD10" s="549"/>
      <c r="AE10" s="549"/>
      <c r="AF10" s="549"/>
      <c r="AG10" s="550"/>
      <c r="AH10" s="548">
        <v>30</v>
      </c>
      <c r="AI10" s="549"/>
      <c r="AJ10" s="549"/>
      <c r="AK10" s="549"/>
      <c r="AL10" s="549"/>
      <c r="AM10" s="550"/>
      <c r="AN10" s="548">
        <v>30</v>
      </c>
      <c r="AO10" s="549"/>
      <c r="AP10" s="549"/>
      <c r="AQ10" s="549"/>
      <c r="AR10" s="549"/>
      <c r="AS10" s="550"/>
    </row>
    <row r="11" spans="1:46" ht="14.25" customHeight="1" thickBot="1">
      <c r="A11" s="613"/>
      <c r="B11" s="614"/>
      <c r="C11" s="86"/>
      <c r="D11" s="614" t="s">
        <v>560</v>
      </c>
      <c r="E11" s="614"/>
      <c r="F11" s="614"/>
      <c r="G11" s="614"/>
      <c r="H11" s="614"/>
      <c r="I11" s="614"/>
      <c r="J11" s="614"/>
      <c r="K11" s="614"/>
      <c r="L11" s="614"/>
      <c r="M11" s="87">
        <f>M12+M17+M20</f>
        <v>0</v>
      </c>
      <c r="N11" s="87">
        <f>SUM(N12:N26)</f>
        <v>0</v>
      </c>
      <c r="O11" s="88">
        <v>150</v>
      </c>
      <c r="P11" s="551" t="s">
        <v>552</v>
      </c>
      <c r="Q11" s="552"/>
      <c r="R11" s="552"/>
      <c r="S11" s="552"/>
      <c r="T11" s="552"/>
      <c r="U11" s="552"/>
      <c r="V11" s="552"/>
      <c r="W11" s="552"/>
      <c r="X11" s="552"/>
      <c r="Y11" s="552"/>
      <c r="Z11" s="552"/>
      <c r="AA11" s="553"/>
      <c r="AB11" s="551" t="s">
        <v>554</v>
      </c>
      <c r="AC11" s="552"/>
      <c r="AD11" s="552"/>
      <c r="AE11" s="552"/>
      <c r="AF11" s="552"/>
      <c r="AG11" s="552"/>
      <c r="AH11" s="552"/>
      <c r="AI11" s="552"/>
      <c r="AJ11" s="552"/>
      <c r="AK11" s="552"/>
      <c r="AL11" s="552"/>
      <c r="AM11" s="552"/>
      <c r="AN11" s="552"/>
      <c r="AO11" s="553"/>
      <c r="AP11" s="551" t="s">
        <v>553</v>
      </c>
      <c r="AQ11" s="552"/>
      <c r="AR11" s="552"/>
      <c r="AS11" s="554"/>
    </row>
    <row r="12" spans="1:46" ht="12.75" customHeight="1">
      <c r="A12" s="492">
        <v>1</v>
      </c>
      <c r="B12" s="493"/>
      <c r="C12" s="72">
        <v>16491</v>
      </c>
      <c r="D12" s="606" t="str">
        <f>VLOOKUP(C12,'SERVIÇOS TÉCNICOS INICIAIS'!$C$12:$M$19,2,0)</f>
        <v>FORNECIMENTO E DETALHAMENTO DO ESTUDO CONCEITUAL IL.01/010.90/01568/00</v>
      </c>
      <c r="E12" s="606"/>
      <c r="F12" s="607"/>
      <c r="G12" s="560" t="str">
        <f>VLOOKUP(C12,'SERVIÇOS TÉCNICOS INICIAIS'!$C$12:$M$19,5,0)</f>
        <v>CJ</v>
      </c>
      <c r="H12" s="560"/>
      <c r="I12" s="73">
        <f>VLOOKUP(C12,'SERVIÇOS TÉCNICOS INICIAIS'!$C$12:$M$19,7,0)</f>
        <v>1</v>
      </c>
      <c r="J12" s="615">
        <f>VLOOKUP(C12,'SERVIÇOS TÉCNICOS INICIAIS'!$C$12:$M$19,8,0)</f>
        <v>0</v>
      </c>
      <c r="K12" s="615"/>
      <c r="L12" s="616"/>
      <c r="M12" s="608">
        <f>ROUND(I12*J12,2)</f>
        <v>0</v>
      </c>
      <c r="N12" s="53"/>
      <c r="O12" s="562">
        <v>50</v>
      </c>
      <c r="P12" s="555"/>
      <c r="Q12" s="556"/>
      <c r="R12" s="556"/>
      <c r="S12" s="556"/>
      <c r="T12" s="556"/>
      <c r="U12" s="557"/>
      <c r="V12" s="134"/>
      <c r="W12" s="54"/>
      <c r="X12" s="54"/>
      <c r="Y12" s="54"/>
      <c r="Z12" s="54"/>
      <c r="AA12" s="125"/>
      <c r="AB12" s="134"/>
      <c r="AC12" s="54"/>
      <c r="AD12" s="54"/>
      <c r="AE12" s="54"/>
      <c r="AF12" s="54"/>
      <c r="AG12" s="125"/>
      <c r="AH12" s="134"/>
      <c r="AI12" s="54"/>
      <c r="AJ12" s="54"/>
      <c r="AK12" s="54"/>
      <c r="AL12" s="54"/>
      <c r="AM12" s="125"/>
      <c r="AN12" s="119"/>
      <c r="AO12" s="54"/>
      <c r="AP12" s="55"/>
      <c r="AQ12" s="55"/>
      <c r="AR12" s="55"/>
      <c r="AS12" s="56"/>
    </row>
    <row r="13" spans="1:46" ht="12.75" customHeight="1">
      <c r="A13" s="494"/>
      <c r="B13" s="495"/>
      <c r="D13" s="540"/>
      <c r="E13" s="540"/>
      <c r="F13" s="541"/>
      <c r="G13" s="30"/>
      <c r="H13" s="30"/>
      <c r="I13" s="33"/>
      <c r="J13" s="41"/>
      <c r="K13" s="41"/>
      <c r="L13" s="48"/>
      <c r="M13" s="609"/>
      <c r="N13" s="34"/>
      <c r="O13" s="532"/>
      <c r="P13" s="504">
        <v>0.9</v>
      </c>
      <c r="Q13" s="505"/>
      <c r="R13" s="505"/>
      <c r="S13" s="505"/>
      <c r="T13" s="505"/>
      <c r="U13" s="506"/>
      <c r="V13" s="132"/>
      <c r="W13" s="44"/>
      <c r="X13" s="44"/>
      <c r="Y13" s="44"/>
      <c r="Z13" s="44"/>
      <c r="AA13" s="123"/>
      <c r="AB13" s="132"/>
      <c r="AC13" s="44"/>
      <c r="AD13" s="44"/>
      <c r="AE13" s="44"/>
      <c r="AF13" s="44"/>
      <c r="AG13" s="123"/>
      <c r="AH13" s="132"/>
      <c r="AI13" s="44"/>
      <c r="AJ13" s="44"/>
      <c r="AK13" s="44"/>
      <c r="AL13" s="44"/>
      <c r="AM13" s="123"/>
      <c r="AN13" s="64"/>
      <c r="AO13" s="44"/>
      <c r="AP13" s="519">
        <v>0.1</v>
      </c>
      <c r="AQ13" s="519"/>
      <c r="AR13" s="519"/>
      <c r="AS13" s="520"/>
    </row>
    <row r="14" spans="1:46" ht="12.75" customHeight="1" thickBot="1">
      <c r="A14" s="496"/>
      <c r="B14" s="497"/>
      <c r="C14" s="74"/>
      <c r="D14" s="543"/>
      <c r="E14" s="543"/>
      <c r="F14" s="544"/>
      <c r="G14" s="75"/>
      <c r="H14" s="75"/>
      <c r="I14" s="76"/>
      <c r="J14" s="77"/>
      <c r="K14" s="77"/>
      <c r="L14" s="78"/>
      <c r="M14" s="610"/>
      <c r="N14" s="57"/>
      <c r="O14" s="533"/>
      <c r="P14" s="528">
        <f>P13*$M$12</f>
        <v>0</v>
      </c>
      <c r="Q14" s="511"/>
      <c r="R14" s="511"/>
      <c r="S14" s="511"/>
      <c r="T14" s="511"/>
      <c r="U14" s="529"/>
      <c r="V14" s="133"/>
      <c r="W14" s="58"/>
      <c r="X14" s="58"/>
      <c r="Y14" s="58"/>
      <c r="Z14" s="58"/>
      <c r="AA14" s="124"/>
      <c r="AB14" s="133"/>
      <c r="AC14" s="58"/>
      <c r="AD14" s="58"/>
      <c r="AE14" s="58"/>
      <c r="AF14" s="58"/>
      <c r="AG14" s="124"/>
      <c r="AH14" s="133"/>
      <c r="AI14" s="58"/>
      <c r="AJ14" s="58"/>
      <c r="AK14" s="58"/>
      <c r="AL14" s="58"/>
      <c r="AM14" s="124"/>
      <c r="AN14" s="65"/>
      <c r="AO14" s="58"/>
      <c r="AP14" s="511">
        <f>AP13*$M$12</f>
        <v>0</v>
      </c>
      <c r="AQ14" s="511"/>
      <c r="AR14" s="511"/>
      <c r="AS14" s="512"/>
      <c r="AT14" s="43">
        <f>SUM(P14:AS14)-M12</f>
        <v>0</v>
      </c>
    </row>
    <row r="15" spans="1:46" ht="14.25" customHeight="1">
      <c r="A15" s="494">
        <v>2</v>
      </c>
      <c r="B15" s="495"/>
      <c r="C15" s="66"/>
      <c r="D15" s="539" t="s">
        <v>557</v>
      </c>
      <c r="E15" s="540"/>
      <c r="F15" s="541"/>
      <c r="G15" s="67"/>
      <c r="H15" s="67"/>
      <c r="I15" s="68"/>
      <c r="J15" s="69"/>
      <c r="K15" s="69"/>
      <c r="L15" s="70"/>
      <c r="M15" s="535"/>
      <c r="N15" s="49"/>
      <c r="O15" s="472">
        <v>20</v>
      </c>
      <c r="P15" s="129"/>
      <c r="Q15" s="50"/>
      <c r="R15" s="50"/>
      <c r="S15" s="50"/>
      <c r="T15" s="50"/>
      <c r="U15" s="120"/>
      <c r="V15" s="140"/>
      <c r="W15" s="51"/>
      <c r="X15" s="51"/>
      <c r="Y15" s="51"/>
      <c r="Z15" s="52"/>
      <c r="AA15" s="141"/>
      <c r="AB15" s="143"/>
      <c r="AC15" s="52"/>
      <c r="AD15" s="52"/>
      <c r="AE15" s="52"/>
      <c r="AF15" s="52"/>
      <c r="AG15" s="141"/>
      <c r="AH15" s="143"/>
      <c r="AI15" s="52"/>
      <c r="AJ15" s="52"/>
      <c r="AK15" s="52"/>
      <c r="AL15" s="52"/>
      <c r="AM15" s="141"/>
      <c r="AN15" s="138"/>
      <c r="AO15" s="52"/>
      <c r="AP15" s="52"/>
      <c r="AQ15" s="52"/>
      <c r="AR15" s="52"/>
      <c r="AS15" s="71"/>
    </row>
    <row r="16" spans="1:46" ht="14.25" customHeight="1" thickBot="1">
      <c r="A16" s="496"/>
      <c r="B16" s="497"/>
      <c r="C16" s="79"/>
      <c r="D16" s="542"/>
      <c r="E16" s="543"/>
      <c r="F16" s="544"/>
      <c r="G16" s="75"/>
      <c r="H16" s="75"/>
      <c r="I16" s="76"/>
      <c r="J16" s="77"/>
      <c r="K16" s="77"/>
      <c r="L16" s="78"/>
      <c r="M16" s="536"/>
      <c r="N16" s="57"/>
      <c r="O16" s="611"/>
      <c r="P16" s="130"/>
      <c r="Q16" s="60"/>
      <c r="R16" s="60"/>
      <c r="S16" s="60"/>
      <c r="T16" s="60"/>
      <c r="U16" s="121"/>
      <c r="V16" s="522">
        <v>1</v>
      </c>
      <c r="W16" s="523"/>
      <c r="X16" s="523"/>
      <c r="Y16" s="523"/>
      <c r="Z16" s="58"/>
      <c r="AA16" s="124"/>
      <c r="AB16" s="133"/>
      <c r="AC16" s="58"/>
      <c r="AD16" s="58"/>
      <c r="AE16" s="58"/>
      <c r="AF16" s="58"/>
      <c r="AG16" s="124"/>
      <c r="AH16" s="133"/>
      <c r="AI16" s="58"/>
      <c r="AJ16" s="58"/>
      <c r="AK16" s="58"/>
      <c r="AL16" s="58"/>
      <c r="AM16" s="124"/>
      <c r="AN16" s="65"/>
      <c r="AO16" s="58"/>
      <c r="AP16" s="58"/>
      <c r="AQ16" s="58"/>
      <c r="AR16" s="58"/>
      <c r="AS16" s="61"/>
    </row>
    <row r="17" spans="1:46" ht="23.25" customHeight="1">
      <c r="A17" s="494">
        <v>3</v>
      </c>
      <c r="B17" s="495"/>
      <c r="C17" s="66"/>
      <c r="D17" s="545" t="s">
        <v>558</v>
      </c>
      <c r="E17" s="546"/>
      <c r="F17" s="547"/>
      <c r="G17" s="67"/>
      <c r="H17" s="67"/>
      <c r="I17" s="68"/>
      <c r="J17" s="69"/>
      <c r="K17" s="69"/>
      <c r="L17" s="69"/>
      <c r="M17" s="59">
        <f>M18+M19</f>
        <v>0</v>
      </c>
      <c r="N17" s="49"/>
      <c r="O17" s="531">
        <v>120</v>
      </c>
      <c r="P17" s="129"/>
      <c r="Q17" s="50"/>
      <c r="R17" s="50"/>
      <c r="S17" s="50"/>
      <c r="T17" s="50"/>
      <c r="U17" s="120"/>
      <c r="V17" s="513"/>
      <c r="W17" s="514"/>
      <c r="X17" s="514"/>
      <c r="Y17" s="514"/>
      <c r="Z17" s="514"/>
      <c r="AA17" s="515"/>
      <c r="AB17" s="513"/>
      <c r="AC17" s="514"/>
      <c r="AD17" s="514"/>
      <c r="AE17" s="514"/>
      <c r="AF17" s="514"/>
      <c r="AG17" s="515"/>
      <c r="AH17" s="513"/>
      <c r="AI17" s="514"/>
      <c r="AJ17" s="514"/>
      <c r="AK17" s="514"/>
      <c r="AL17" s="514"/>
      <c r="AM17" s="515"/>
      <c r="AN17" s="524"/>
      <c r="AO17" s="514"/>
      <c r="AP17" s="514"/>
      <c r="AQ17" s="514"/>
      <c r="AR17" s="514"/>
      <c r="AS17" s="525"/>
    </row>
    <row r="18" spans="1:46" ht="13.5" customHeight="1">
      <c r="A18" s="494"/>
      <c r="B18" s="495"/>
      <c r="C18" s="31">
        <v>16357</v>
      </c>
      <c r="D18" s="401" t="str">
        <f>VLOOKUP(C18,'SERVIÇOS TÉCNICOS INICIAIS'!$C$12:$M$19,2,0)</f>
        <v>MANUTENÇÃO DE ESCRITÓRIO PROVISÓRIO DE APOIO LOGÍSTICO - CONTAINER</v>
      </c>
      <c r="E18" s="401"/>
      <c r="F18" s="401"/>
      <c r="G18" s="400" t="str">
        <f>VLOOKUP(C18,'SERVIÇOS TÉCNICOS INICIAIS'!$C$12:$M$19,5,0)</f>
        <v>CJ</v>
      </c>
      <c r="H18" s="400"/>
      <c r="I18" s="35">
        <f>VLOOKUP(C18,'SERVIÇOS TÉCNICOS INICIAIS'!$C$12:$M$19,7,0)</f>
        <v>1</v>
      </c>
      <c r="J18" s="534">
        <f>VLOOKUP(C18,'SERVIÇOS TÉCNICOS INICIAIS'!$C$12:$M$19,8,0)</f>
        <v>0</v>
      </c>
      <c r="K18" s="534"/>
      <c r="L18" s="534"/>
      <c r="M18" s="47">
        <f>ROUND(I18*J18,2)</f>
        <v>0</v>
      </c>
      <c r="N18" s="32"/>
      <c r="O18" s="532"/>
      <c r="P18" s="131"/>
      <c r="Q18" s="45"/>
      <c r="R18" s="45"/>
      <c r="S18" s="45"/>
      <c r="T18" s="45"/>
      <c r="U18" s="122"/>
      <c r="V18" s="504">
        <v>0.25</v>
      </c>
      <c r="W18" s="505"/>
      <c r="X18" s="505"/>
      <c r="Y18" s="505"/>
      <c r="Z18" s="505"/>
      <c r="AA18" s="506"/>
      <c r="AB18" s="504">
        <v>0.25</v>
      </c>
      <c r="AC18" s="505"/>
      <c r="AD18" s="505"/>
      <c r="AE18" s="505"/>
      <c r="AF18" s="505"/>
      <c r="AG18" s="506"/>
      <c r="AH18" s="504">
        <v>0.25</v>
      </c>
      <c r="AI18" s="505"/>
      <c r="AJ18" s="505"/>
      <c r="AK18" s="505"/>
      <c r="AL18" s="505"/>
      <c r="AM18" s="506"/>
      <c r="AN18" s="526">
        <v>0.25</v>
      </c>
      <c r="AO18" s="505"/>
      <c r="AP18" s="505"/>
      <c r="AQ18" s="505"/>
      <c r="AR18" s="505"/>
      <c r="AS18" s="527"/>
    </row>
    <row r="19" spans="1:46" ht="13.5" customHeight="1" thickBot="1">
      <c r="A19" s="496"/>
      <c r="B19" s="497"/>
      <c r="C19" s="79">
        <v>16380</v>
      </c>
      <c r="D19" s="537" t="str">
        <f>VLOOKUP(C19,'SERVIÇOS TÉCNICOS INICIAIS'!$C$12:$M$19,2,0)</f>
        <v>ADMINISTRAÇÃO LOCAL PARA O MOP IL.01/010.90/01568/00</v>
      </c>
      <c r="E19" s="537"/>
      <c r="F19" s="537"/>
      <c r="G19" s="538" t="str">
        <f>VLOOKUP(C19,'SERVIÇOS TÉCNICOS INICIAIS'!$C$12:$M$19,5,0)</f>
        <v>CJ</v>
      </c>
      <c r="H19" s="538"/>
      <c r="I19" s="82">
        <f>VLOOKUP(C19,'SERVIÇOS TÉCNICOS INICIAIS'!$C$12:$M$19,7,0)</f>
        <v>1</v>
      </c>
      <c r="J19" s="605">
        <f>VLOOKUP(C19,'SERVIÇOS TÉCNICOS INICIAIS'!$C$12:$M$19,8,0)</f>
        <v>0</v>
      </c>
      <c r="K19" s="605"/>
      <c r="L19" s="605"/>
      <c r="M19" s="83">
        <f>ROUND(I19*J19,2)</f>
        <v>0</v>
      </c>
      <c r="N19" s="57"/>
      <c r="O19" s="533"/>
      <c r="P19" s="130"/>
      <c r="Q19" s="60"/>
      <c r="R19" s="60"/>
      <c r="S19" s="60"/>
      <c r="T19" s="60"/>
      <c r="U19" s="121"/>
      <c r="V19" s="528">
        <f>V18*$M$17</f>
        <v>0</v>
      </c>
      <c r="W19" s="511"/>
      <c r="X19" s="511"/>
      <c r="Y19" s="511"/>
      <c r="Z19" s="511"/>
      <c r="AA19" s="529"/>
      <c r="AB19" s="528">
        <f>AB18*$M$17</f>
        <v>0</v>
      </c>
      <c r="AC19" s="511"/>
      <c r="AD19" s="511"/>
      <c r="AE19" s="511"/>
      <c r="AF19" s="511"/>
      <c r="AG19" s="529"/>
      <c r="AH19" s="528">
        <f>AH18*$M$17</f>
        <v>0</v>
      </c>
      <c r="AI19" s="511"/>
      <c r="AJ19" s="511"/>
      <c r="AK19" s="511"/>
      <c r="AL19" s="511"/>
      <c r="AM19" s="529"/>
      <c r="AN19" s="530">
        <f>AN18*$M$17</f>
        <v>0</v>
      </c>
      <c r="AO19" s="511"/>
      <c r="AP19" s="511"/>
      <c r="AQ19" s="511"/>
      <c r="AR19" s="511"/>
      <c r="AS19" s="512"/>
      <c r="AT19" s="43">
        <f>SUM(P19:AS19)-M17</f>
        <v>0</v>
      </c>
    </row>
    <row r="20" spans="1:46" ht="12.75" customHeight="1">
      <c r="A20" s="494">
        <v>4</v>
      </c>
      <c r="B20" s="495"/>
      <c r="C20" s="66"/>
      <c r="D20" s="498" t="s">
        <v>559</v>
      </c>
      <c r="E20" s="499"/>
      <c r="F20" s="500"/>
      <c r="G20" s="67"/>
      <c r="H20" s="67"/>
      <c r="I20" s="68"/>
      <c r="J20" s="69"/>
      <c r="K20" s="69"/>
      <c r="L20" s="69"/>
      <c r="M20" s="59">
        <f>SUM(M21:N25)</f>
        <v>0</v>
      </c>
      <c r="N20" s="49"/>
      <c r="O20" s="531">
        <v>30</v>
      </c>
      <c r="P20" s="129"/>
      <c r="Q20" s="50"/>
      <c r="R20" s="50"/>
      <c r="S20" s="50"/>
      <c r="T20" s="50"/>
      <c r="U20" s="120"/>
      <c r="V20" s="513"/>
      <c r="W20" s="514"/>
      <c r="X20" s="514"/>
      <c r="Y20" s="514"/>
      <c r="Z20" s="514"/>
      <c r="AA20" s="515"/>
      <c r="AB20" s="143"/>
      <c r="AC20" s="52"/>
      <c r="AD20" s="52"/>
      <c r="AE20" s="52"/>
      <c r="AF20" s="52"/>
      <c r="AG20" s="141"/>
      <c r="AH20" s="143"/>
      <c r="AI20" s="52"/>
      <c r="AJ20" s="52"/>
      <c r="AK20" s="52"/>
      <c r="AL20" s="52"/>
      <c r="AM20" s="141"/>
      <c r="AN20" s="138"/>
      <c r="AO20" s="52"/>
      <c r="AP20" s="62"/>
      <c r="AQ20" s="62"/>
      <c r="AR20" s="62"/>
      <c r="AS20" s="80"/>
    </row>
    <row r="21" spans="1:46" ht="12.75" customHeight="1">
      <c r="A21" s="494"/>
      <c r="B21" s="495"/>
      <c r="C21" s="31">
        <v>16755</v>
      </c>
      <c r="D21" s="401" t="str">
        <f>VLOOKUP(C21,'SERVIÇOS TÉCNICOS INICIAIS'!$C$16:$M$19,2,0)</f>
        <v>LIMPEZA DE PEQUENOS OBSTÁCULOS</v>
      </c>
      <c r="E21" s="401"/>
      <c r="F21" s="401"/>
      <c r="G21" s="400" t="str">
        <f>VLOOKUP(C21,'SERVIÇOS TÉCNICOS INICIAIS'!$C$16:$M$19,5,0)</f>
        <v>M3</v>
      </c>
      <c r="H21" s="400"/>
      <c r="I21" s="35">
        <f>VLOOKUP(C21,'SERVIÇOS TÉCNICOS INICIAIS'!$C$16:$M$19,7,0)</f>
        <v>12</v>
      </c>
      <c r="J21" s="534">
        <f>VLOOKUP(C21,'SERVIÇOS TÉCNICOS INICIAIS'!$C$16:$M$19,8,0)</f>
        <v>0</v>
      </c>
      <c r="K21" s="534"/>
      <c r="L21" s="534"/>
      <c r="M21" s="47">
        <f t="shared" ref="M21:M27" si="0">ROUND(I21*J21,2)</f>
        <v>0</v>
      </c>
      <c r="N21" s="32"/>
      <c r="O21" s="532"/>
      <c r="P21" s="132"/>
      <c r="Q21" s="44"/>
      <c r="R21" s="44"/>
      <c r="S21" s="44"/>
      <c r="T21" s="44"/>
      <c r="U21" s="123"/>
      <c r="V21" s="504">
        <v>0.9</v>
      </c>
      <c r="W21" s="505"/>
      <c r="X21" s="505"/>
      <c r="Y21" s="505"/>
      <c r="Z21" s="505"/>
      <c r="AA21" s="506"/>
      <c r="AB21" s="132"/>
      <c r="AC21" s="44"/>
      <c r="AD21" s="44"/>
      <c r="AE21" s="44"/>
      <c r="AF21" s="44"/>
      <c r="AG21" s="123"/>
      <c r="AH21" s="132"/>
      <c r="AI21" s="44"/>
      <c r="AJ21" s="44"/>
      <c r="AK21" s="44"/>
      <c r="AL21" s="44"/>
      <c r="AM21" s="123"/>
      <c r="AN21" s="64"/>
      <c r="AO21" s="44"/>
      <c r="AP21" s="519">
        <v>0.1</v>
      </c>
      <c r="AQ21" s="519"/>
      <c r="AR21" s="519"/>
      <c r="AS21" s="520"/>
    </row>
    <row r="22" spans="1:46" ht="12.75" customHeight="1">
      <c r="A22" s="494"/>
      <c r="B22" s="495"/>
      <c r="C22" s="31">
        <v>16756</v>
      </c>
      <c r="D22" s="401" t="str">
        <f>VLOOKUP(C22,'SERVIÇOS TÉCNICOS INICIAIS'!$C$16:$M$19,2,0)</f>
        <v>NIVELAMENTO E COMPACTAÇÃO MECANIZADA</v>
      </c>
      <c r="E22" s="401"/>
      <c r="F22" s="401"/>
      <c r="G22" s="400" t="str">
        <f>VLOOKUP(C22,'SERVIÇOS TÉCNICOS INICIAIS'!$C$16:$M$19,5,0)</f>
        <v>M2</v>
      </c>
      <c r="H22" s="400"/>
      <c r="I22" s="35">
        <f>VLOOKUP(C22,'SERVIÇOS TÉCNICOS INICIAIS'!$C$16:$M$19,7,0)</f>
        <v>770</v>
      </c>
      <c r="J22" s="534">
        <f>VLOOKUP(C22,'SERVIÇOS TÉCNICOS INICIAIS'!$C$16:$M$19,8,0)</f>
        <v>0</v>
      </c>
      <c r="K22" s="534"/>
      <c r="L22" s="534"/>
      <c r="M22" s="47">
        <f t="shared" si="0"/>
        <v>0</v>
      </c>
      <c r="N22" s="29"/>
      <c r="O22" s="532"/>
      <c r="P22" s="132"/>
      <c r="Q22" s="44"/>
      <c r="R22" s="44"/>
      <c r="S22" s="44"/>
      <c r="T22" s="44"/>
      <c r="U22" s="123"/>
      <c r="V22" s="516">
        <f>V21*$M$20</f>
        <v>0</v>
      </c>
      <c r="W22" s="517"/>
      <c r="X22" s="517"/>
      <c r="Y22" s="517"/>
      <c r="Z22" s="517"/>
      <c r="AA22" s="518"/>
      <c r="AB22" s="132"/>
      <c r="AC22" s="44"/>
      <c r="AD22" s="44"/>
      <c r="AE22" s="44"/>
      <c r="AF22" s="44"/>
      <c r="AG22" s="123"/>
      <c r="AH22" s="132"/>
      <c r="AI22" s="44"/>
      <c r="AJ22" s="44"/>
      <c r="AK22" s="44"/>
      <c r="AL22" s="44"/>
      <c r="AM22" s="123"/>
      <c r="AN22" s="64"/>
      <c r="AO22" s="44"/>
      <c r="AP22" s="517">
        <f>AP21*$M$20</f>
        <v>0</v>
      </c>
      <c r="AQ22" s="517"/>
      <c r="AR22" s="517"/>
      <c r="AS22" s="521"/>
      <c r="AT22" s="43">
        <f>SUM(P22:AS22)-M20</f>
        <v>0</v>
      </c>
    </row>
    <row r="23" spans="1:46" ht="12.75" customHeight="1">
      <c r="A23" s="494"/>
      <c r="B23" s="495"/>
      <c r="C23" s="31">
        <v>22734</v>
      </c>
      <c r="D23" s="401" t="str">
        <f>VLOOKUP(C23,'SERVIÇOS TÉCNICOS INICIAIS'!$C$16:$M$19,2,0)</f>
        <v>TAPUME DE CHAPA DE MADEIRA COMPENSADA (6MM) - PINTURA A CAL</v>
      </c>
      <c r="E23" s="401"/>
      <c r="F23" s="401"/>
      <c r="G23" s="400" t="str">
        <f>VLOOKUP(C23,'SERVIÇOS TÉCNICOS INICIAIS'!$C$16:$M$19,5,0)</f>
        <v>M2</v>
      </c>
      <c r="H23" s="400"/>
      <c r="I23" s="35">
        <f>VLOOKUP(C23,'SERVIÇOS TÉCNICOS INICIAIS'!$C$16:$M$19,7,0)</f>
        <v>87.5</v>
      </c>
      <c r="J23" s="534">
        <f>VLOOKUP(C23,'SERVIÇOS TÉCNICOS INICIAIS'!$C$16:$M$19,8,0)</f>
        <v>0</v>
      </c>
      <c r="K23" s="534"/>
      <c r="L23" s="534"/>
      <c r="M23" s="47">
        <f t="shared" si="0"/>
        <v>0</v>
      </c>
      <c r="N23" s="32"/>
      <c r="O23" s="532"/>
      <c r="P23" s="132"/>
      <c r="Q23" s="44"/>
      <c r="R23" s="44"/>
      <c r="S23" s="44"/>
      <c r="T23" s="44"/>
      <c r="U23" s="123"/>
      <c r="V23" s="132"/>
      <c r="W23" s="44"/>
      <c r="X23" s="44"/>
      <c r="Y23" s="44"/>
      <c r="Z23" s="44"/>
      <c r="AA23" s="123"/>
      <c r="AB23" s="132"/>
      <c r="AC23" s="44"/>
      <c r="AD23" s="44"/>
      <c r="AE23" s="44"/>
      <c r="AF23" s="44"/>
      <c r="AG23" s="123"/>
      <c r="AH23" s="132"/>
      <c r="AI23" s="44"/>
      <c r="AJ23" s="44"/>
      <c r="AK23" s="44"/>
      <c r="AL23" s="44"/>
      <c r="AM23" s="123"/>
      <c r="AN23" s="64"/>
      <c r="AO23" s="44"/>
      <c r="AP23" s="44"/>
      <c r="AQ23" s="44"/>
      <c r="AR23" s="44"/>
      <c r="AS23" s="63"/>
    </row>
    <row r="24" spans="1:46" ht="12.75" customHeight="1">
      <c r="A24" s="494"/>
      <c r="B24" s="495"/>
      <c r="C24" s="31">
        <v>16341</v>
      </c>
      <c r="D24" s="401" t="str">
        <f>VLOOKUP(C24,'SERVIÇOS TÉCNICOS INICIAIS'!$C$16:$M$19,2,0)</f>
        <v>PLACA DE OBRA EM CHAPA DE ACO GALVANIZADO</v>
      </c>
      <c r="E24" s="401"/>
      <c r="F24" s="401"/>
      <c r="G24" s="400" t="str">
        <f>VLOOKUP(C24,'SERVIÇOS TÉCNICOS INICIAIS'!$C$16:$M$19,5,0)</f>
        <v>M2</v>
      </c>
      <c r="H24" s="400"/>
      <c r="I24" s="35">
        <f>VLOOKUP(C24,'SERVIÇOS TÉCNICOS INICIAIS'!$C$16:$M$19,7,0)</f>
        <v>6</v>
      </c>
      <c r="J24" s="534">
        <f>VLOOKUP(C24,'SERVIÇOS TÉCNICOS INICIAIS'!$C$16:$M$19,8,0)</f>
        <v>0</v>
      </c>
      <c r="K24" s="534"/>
      <c r="L24" s="534"/>
      <c r="M24" s="47">
        <f t="shared" si="0"/>
        <v>0</v>
      </c>
      <c r="N24" s="32"/>
      <c r="O24" s="532"/>
      <c r="P24" s="132"/>
      <c r="Q24" s="44"/>
      <c r="R24" s="44"/>
      <c r="S24" s="44"/>
      <c r="T24" s="44"/>
      <c r="U24" s="123"/>
      <c r="V24" s="132"/>
      <c r="W24" s="44"/>
      <c r="X24" s="44"/>
      <c r="Y24" s="44"/>
      <c r="Z24" s="44"/>
      <c r="AA24" s="123"/>
      <c r="AB24" s="132"/>
      <c r="AC24" s="44"/>
      <c r="AD24" s="44"/>
      <c r="AE24" s="44"/>
      <c r="AF24" s="44"/>
      <c r="AG24" s="123"/>
      <c r="AH24" s="132"/>
      <c r="AI24" s="44"/>
      <c r="AJ24" s="44"/>
      <c r="AK24" s="44"/>
      <c r="AL24" s="44"/>
      <c r="AM24" s="123"/>
      <c r="AN24" s="64"/>
      <c r="AO24" s="44"/>
      <c r="AP24" s="44"/>
      <c r="AQ24" s="44"/>
      <c r="AR24" s="44"/>
      <c r="AS24" s="63"/>
    </row>
    <row r="25" spans="1:46" ht="27" customHeight="1" thickBot="1">
      <c r="A25" s="496"/>
      <c r="B25" s="497"/>
      <c r="C25" s="79">
        <v>16355</v>
      </c>
      <c r="D25" s="602" t="str">
        <f>VLOOKUP(C25,'SERVIÇOS TÉCNICOS INICIAIS'!$C$12:$M$19,2,0)</f>
        <v>MOBILIZAÇÃO DE PESSOAL, MÁQUINAS E EQUIPAMENTOS PARA MONTAGEM DO ESCRITÓRIO PROVISÓRIO DE APOIO LOGÍSTICO PARA MOP IL.01/010.90/01568/00</v>
      </c>
      <c r="E25" s="603"/>
      <c r="F25" s="604"/>
      <c r="G25" s="538" t="str">
        <f>VLOOKUP(C25,'SERVIÇOS TÉCNICOS INICIAIS'!$C$12:$M$19,5,0)</f>
        <v>CJ</v>
      </c>
      <c r="H25" s="538"/>
      <c r="I25" s="82">
        <f>VLOOKUP(C25,'SERVIÇOS TÉCNICOS INICIAIS'!$C$12:$M$19,7,0)</f>
        <v>1</v>
      </c>
      <c r="J25" s="605">
        <f>VLOOKUP(C25,'SERVIÇOS TÉCNICOS INICIAIS'!$C$12:$M$19,8,0)</f>
        <v>0</v>
      </c>
      <c r="K25" s="605"/>
      <c r="L25" s="605"/>
      <c r="M25" s="83">
        <f t="shared" si="0"/>
        <v>0</v>
      </c>
      <c r="N25" s="81"/>
      <c r="O25" s="533"/>
      <c r="P25" s="133"/>
      <c r="Q25" s="58"/>
      <c r="R25" s="58"/>
      <c r="S25" s="58"/>
      <c r="T25" s="58"/>
      <c r="U25" s="124"/>
      <c r="V25" s="133"/>
      <c r="W25" s="58"/>
      <c r="X25" s="58"/>
      <c r="Y25" s="58"/>
      <c r="Z25" s="58"/>
      <c r="AA25" s="124"/>
      <c r="AB25" s="133"/>
      <c r="AC25" s="58"/>
      <c r="AD25" s="58"/>
      <c r="AE25" s="58"/>
      <c r="AF25" s="58"/>
      <c r="AG25" s="124"/>
      <c r="AH25" s="133"/>
      <c r="AI25" s="58"/>
      <c r="AJ25" s="58"/>
      <c r="AK25" s="58"/>
      <c r="AL25" s="58"/>
      <c r="AM25" s="124"/>
      <c r="AN25" s="65"/>
      <c r="AO25" s="58"/>
      <c r="AP25" s="58"/>
      <c r="AQ25" s="58"/>
      <c r="AR25" s="58"/>
      <c r="AS25" s="61"/>
    </row>
    <row r="26" spans="1:46" ht="13.5" customHeight="1">
      <c r="A26" s="492">
        <v>5</v>
      </c>
      <c r="B26" s="493"/>
      <c r="C26" s="89"/>
      <c r="D26" s="498" t="s">
        <v>561</v>
      </c>
      <c r="E26" s="499"/>
      <c r="F26" s="500"/>
      <c r="G26" s="89"/>
      <c r="H26" s="89"/>
      <c r="I26" s="89"/>
      <c r="J26" s="89"/>
      <c r="K26" s="89"/>
      <c r="L26" s="89"/>
      <c r="M26" s="90">
        <f>SUM(M27:M40)</f>
        <v>0</v>
      </c>
      <c r="N26" s="91"/>
      <c r="O26" s="501">
        <v>70</v>
      </c>
      <c r="P26" s="134"/>
      <c r="Q26" s="54"/>
      <c r="R26" s="54"/>
      <c r="S26" s="54"/>
      <c r="T26" s="54"/>
      <c r="U26" s="125"/>
      <c r="V26" s="134"/>
      <c r="W26" s="54"/>
      <c r="X26" s="54"/>
      <c r="Y26" s="54"/>
      <c r="Z26" s="54"/>
      <c r="AA26" s="125"/>
      <c r="AB26" s="144"/>
      <c r="AC26" s="55"/>
      <c r="AD26" s="55"/>
      <c r="AE26" s="55"/>
      <c r="AF26" s="55"/>
      <c r="AG26" s="142"/>
      <c r="AH26" s="144"/>
      <c r="AI26" s="55"/>
      <c r="AJ26" s="55"/>
      <c r="AK26" s="55"/>
      <c r="AL26" s="55"/>
      <c r="AM26" s="142"/>
      <c r="AN26" s="139"/>
      <c r="AO26" s="55"/>
      <c r="AP26" s="55"/>
      <c r="AQ26" s="55"/>
      <c r="AR26" s="55"/>
      <c r="AS26" s="56"/>
    </row>
    <row r="27" spans="1:46" ht="13.5" customHeight="1">
      <c r="A27" s="494"/>
      <c r="B27" s="495"/>
      <c r="C27" s="31"/>
      <c r="D27" s="401" t="s">
        <v>544</v>
      </c>
      <c r="E27" s="401"/>
      <c r="F27" s="401"/>
      <c r="G27" s="400" t="s">
        <v>31</v>
      </c>
      <c r="H27" s="400"/>
      <c r="I27" s="35">
        <v>1</v>
      </c>
      <c r="J27" s="402">
        <f>' SUB MÓDULO TIPO A (2)'!M133</f>
        <v>0</v>
      </c>
      <c r="K27" s="402"/>
      <c r="L27" s="402"/>
      <c r="M27" s="47">
        <f t="shared" si="0"/>
        <v>0</v>
      </c>
      <c r="N27" s="32"/>
      <c r="O27" s="502"/>
      <c r="P27" s="132"/>
      <c r="Q27" s="44"/>
      <c r="R27" s="44"/>
      <c r="S27" s="44"/>
      <c r="T27" s="44"/>
      <c r="U27" s="123"/>
      <c r="V27" s="132"/>
      <c r="W27" s="44"/>
      <c r="X27" s="44"/>
      <c r="Y27" s="44"/>
      <c r="Z27" s="44"/>
      <c r="AA27" s="123"/>
      <c r="AB27" s="504">
        <v>0.35</v>
      </c>
      <c r="AC27" s="505"/>
      <c r="AD27" s="505"/>
      <c r="AE27" s="505"/>
      <c r="AF27" s="505"/>
      <c r="AG27" s="506"/>
      <c r="AH27" s="504">
        <v>0.35</v>
      </c>
      <c r="AI27" s="505"/>
      <c r="AJ27" s="505"/>
      <c r="AK27" s="505"/>
      <c r="AL27" s="505"/>
      <c r="AM27" s="506"/>
      <c r="AN27" s="590">
        <v>0.2</v>
      </c>
      <c r="AO27" s="591"/>
      <c r="AP27" s="519">
        <v>0.1</v>
      </c>
      <c r="AQ27" s="519"/>
      <c r="AR27" s="519"/>
      <c r="AS27" s="520"/>
    </row>
    <row r="28" spans="1:46" ht="12" customHeight="1">
      <c r="A28" s="494"/>
      <c r="B28" s="495"/>
      <c r="C28" s="31"/>
      <c r="D28" s="401" t="s">
        <v>544</v>
      </c>
      <c r="E28" s="401"/>
      <c r="F28" s="401"/>
      <c r="G28" s="400" t="s">
        <v>31</v>
      </c>
      <c r="H28" s="400"/>
      <c r="I28" s="35">
        <v>1</v>
      </c>
      <c r="J28" s="402">
        <f>'SUB MÓDULO TIPO B (3)'!M180</f>
        <v>0</v>
      </c>
      <c r="K28" s="402"/>
      <c r="L28" s="402"/>
      <c r="M28" s="47">
        <f>ROUND(I28*J28,2)</f>
        <v>0</v>
      </c>
      <c r="N28" s="32"/>
      <c r="O28" s="502"/>
      <c r="P28" s="132"/>
      <c r="Q28" s="44"/>
      <c r="R28" s="44"/>
      <c r="S28" s="44"/>
      <c r="T28" s="44"/>
      <c r="U28" s="123"/>
      <c r="V28" s="132"/>
      <c r="W28" s="44"/>
      <c r="X28" s="44"/>
      <c r="Y28" s="44"/>
      <c r="Z28" s="44"/>
      <c r="AA28" s="123"/>
      <c r="AB28" s="516">
        <f>AB27*$M$26</f>
        <v>0</v>
      </c>
      <c r="AC28" s="517"/>
      <c r="AD28" s="517"/>
      <c r="AE28" s="517"/>
      <c r="AF28" s="517"/>
      <c r="AG28" s="518"/>
      <c r="AH28" s="516">
        <f>AH27*$M$26</f>
        <v>0</v>
      </c>
      <c r="AI28" s="517"/>
      <c r="AJ28" s="517"/>
      <c r="AK28" s="517"/>
      <c r="AL28" s="517"/>
      <c r="AM28" s="518"/>
      <c r="AN28" s="588">
        <f>AN27*$M$26</f>
        <v>0</v>
      </c>
      <c r="AO28" s="589"/>
      <c r="AP28" s="517">
        <f>AP27*$M$26</f>
        <v>0</v>
      </c>
      <c r="AQ28" s="517"/>
      <c r="AR28" s="517"/>
      <c r="AS28" s="521"/>
      <c r="AT28" s="43">
        <f>SUM(P28:AS28)-M26</f>
        <v>0</v>
      </c>
    </row>
    <row r="29" spans="1:46" ht="12" customHeight="1">
      <c r="A29" s="494"/>
      <c r="B29" s="495"/>
      <c r="C29" s="31"/>
      <c r="D29" s="401" t="s">
        <v>546</v>
      </c>
      <c r="E29" s="401"/>
      <c r="F29" s="401"/>
      <c r="G29" s="400" t="s">
        <v>31</v>
      </c>
      <c r="H29" s="400"/>
      <c r="I29" s="35">
        <v>2</v>
      </c>
      <c r="J29" s="402">
        <f>' SUB MÓDULO TIPO C (4)'!M92</f>
        <v>0</v>
      </c>
      <c r="K29" s="402"/>
      <c r="L29" s="402"/>
      <c r="M29" s="47">
        <f t="shared" ref="M29:M40" si="1">ROUND(I29*J29,2)</f>
        <v>0</v>
      </c>
      <c r="N29" s="29"/>
      <c r="O29" s="502"/>
      <c r="P29" s="132"/>
      <c r="Q29" s="44"/>
      <c r="R29" s="44"/>
      <c r="S29" s="44"/>
      <c r="T29" s="44"/>
      <c r="U29" s="123"/>
      <c r="V29" s="132"/>
      <c r="W29" s="44"/>
      <c r="X29" s="44"/>
      <c r="Y29" s="44"/>
      <c r="Z29" s="44"/>
      <c r="AA29" s="123"/>
      <c r="AB29" s="132"/>
      <c r="AC29" s="44"/>
      <c r="AD29" s="44"/>
      <c r="AE29" s="44"/>
      <c r="AF29" s="44"/>
      <c r="AG29" s="123"/>
      <c r="AH29" s="132"/>
      <c r="AI29" s="44"/>
      <c r="AJ29" s="44"/>
      <c r="AK29" s="44"/>
      <c r="AL29" s="44"/>
      <c r="AM29" s="123"/>
      <c r="AN29" s="64"/>
      <c r="AO29" s="44"/>
      <c r="AP29" s="44"/>
      <c r="AQ29" s="44"/>
      <c r="AR29" s="44"/>
      <c r="AS29" s="63"/>
    </row>
    <row r="30" spans="1:46" ht="12" customHeight="1">
      <c r="A30" s="494"/>
      <c r="B30" s="495"/>
      <c r="C30" s="31"/>
      <c r="D30" s="401" t="s">
        <v>445</v>
      </c>
      <c r="E30" s="401"/>
      <c r="F30" s="401"/>
      <c r="G30" s="400" t="s">
        <v>31</v>
      </c>
      <c r="H30" s="400"/>
      <c r="I30" s="35">
        <v>1</v>
      </c>
      <c r="J30" s="402">
        <f>' COMPONENTES (5)'!M13</f>
        <v>0</v>
      </c>
      <c r="K30" s="402"/>
      <c r="L30" s="402"/>
      <c r="M30" s="47">
        <f t="shared" si="1"/>
        <v>0</v>
      </c>
      <c r="N30" s="29"/>
      <c r="O30" s="502"/>
      <c r="P30" s="132"/>
      <c r="Q30" s="44"/>
      <c r="R30" s="44"/>
      <c r="S30" s="44"/>
      <c r="T30" s="44"/>
      <c r="U30" s="123"/>
      <c r="V30" s="132"/>
      <c r="W30" s="44"/>
      <c r="X30" s="44"/>
      <c r="Y30" s="44"/>
      <c r="Z30" s="44"/>
      <c r="AA30" s="123"/>
      <c r="AB30" s="145"/>
      <c r="AC30" s="104"/>
      <c r="AD30" s="104"/>
      <c r="AE30" s="104"/>
      <c r="AF30" s="104"/>
      <c r="AG30" s="146"/>
      <c r="AH30" s="145"/>
      <c r="AI30" s="104"/>
      <c r="AJ30" s="104"/>
      <c r="AK30" s="104"/>
      <c r="AL30" s="104"/>
      <c r="AM30" s="146"/>
      <c r="AN30" s="42"/>
      <c r="AO30" s="104"/>
      <c r="AP30" s="104"/>
      <c r="AQ30" s="104"/>
      <c r="AR30" s="104"/>
      <c r="AS30" s="105"/>
    </row>
    <row r="31" spans="1:46" ht="12" customHeight="1">
      <c r="A31" s="494"/>
      <c r="B31" s="495"/>
      <c r="C31" s="31"/>
      <c r="D31" s="401" t="s">
        <v>448</v>
      </c>
      <c r="E31" s="401"/>
      <c r="F31" s="401"/>
      <c r="G31" s="400" t="s">
        <v>31</v>
      </c>
      <c r="H31" s="400"/>
      <c r="I31" s="35">
        <v>1</v>
      </c>
      <c r="J31" s="402">
        <f>' COMPONENTES (5)'!M18</f>
        <v>0</v>
      </c>
      <c r="K31" s="402"/>
      <c r="L31" s="402"/>
      <c r="M31" s="47">
        <f t="shared" si="1"/>
        <v>0</v>
      </c>
      <c r="N31" s="32"/>
      <c r="O31" s="502"/>
      <c r="P31" s="132"/>
      <c r="Q31" s="44"/>
      <c r="R31" s="44"/>
      <c r="S31" s="44"/>
      <c r="T31" s="44"/>
      <c r="U31" s="123"/>
      <c r="V31" s="132"/>
      <c r="W31" s="44"/>
      <c r="X31" s="44"/>
      <c r="Y31" s="44"/>
      <c r="Z31" s="44"/>
      <c r="AA31" s="123"/>
      <c r="AB31" s="143"/>
      <c r="AC31" s="52"/>
      <c r="AD31" s="52"/>
      <c r="AE31" s="52"/>
      <c r="AF31" s="52"/>
      <c r="AG31" s="141"/>
      <c r="AH31" s="143"/>
      <c r="AI31" s="52"/>
      <c r="AJ31" s="52"/>
      <c r="AK31" s="52"/>
      <c r="AL31" s="52"/>
      <c r="AM31" s="141"/>
      <c r="AN31" s="138"/>
      <c r="AO31" s="52"/>
      <c r="AP31" s="52"/>
      <c r="AQ31" s="52"/>
      <c r="AR31" s="52"/>
      <c r="AS31" s="71"/>
    </row>
    <row r="32" spans="1:46" ht="12" customHeight="1">
      <c r="A32" s="494"/>
      <c r="B32" s="495"/>
      <c r="C32" s="31"/>
      <c r="D32" s="401" t="s">
        <v>451</v>
      </c>
      <c r="E32" s="401"/>
      <c r="F32" s="401"/>
      <c r="G32" s="400" t="s">
        <v>31</v>
      </c>
      <c r="H32" s="400"/>
      <c r="I32" s="35">
        <v>1</v>
      </c>
      <c r="J32" s="402">
        <f>' COMPONENTES (5)'!M21</f>
        <v>0</v>
      </c>
      <c r="K32" s="402"/>
      <c r="L32" s="402"/>
      <c r="M32" s="47">
        <f t="shared" si="1"/>
        <v>0</v>
      </c>
      <c r="N32" s="32"/>
      <c r="O32" s="502"/>
      <c r="P32" s="132"/>
      <c r="Q32" s="44"/>
      <c r="R32" s="44"/>
      <c r="S32" s="44"/>
      <c r="T32" s="44"/>
      <c r="U32" s="123"/>
      <c r="V32" s="132"/>
      <c r="W32" s="44"/>
      <c r="X32" s="44"/>
      <c r="Y32" s="44"/>
      <c r="Z32" s="44"/>
      <c r="AA32" s="123"/>
      <c r="AB32" s="132"/>
      <c r="AC32" s="44"/>
      <c r="AD32" s="44"/>
      <c r="AE32" s="44"/>
      <c r="AF32" s="44"/>
      <c r="AG32" s="123"/>
      <c r="AH32" s="132"/>
      <c r="AI32" s="44"/>
      <c r="AJ32" s="44"/>
      <c r="AK32" s="44"/>
      <c r="AL32" s="44"/>
      <c r="AM32" s="123"/>
      <c r="AN32" s="64"/>
      <c r="AO32" s="44"/>
      <c r="AP32" s="44"/>
      <c r="AQ32" s="44"/>
      <c r="AR32" s="44"/>
      <c r="AS32" s="63"/>
    </row>
    <row r="33" spans="1:46" ht="12" customHeight="1">
      <c r="A33" s="494"/>
      <c r="B33" s="495"/>
      <c r="C33" s="31"/>
      <c r="D33" s="401" t="s">
        <v>454</v>
      </c>
      <c r="E33" s="401"/>
      <c r="F33" s="401"/>
      <c r="G33" s="400" t="s">
        <v>31</v>
      </c>
      <c r="H33" s="400"/>
      <c r="I33" s="35">
        <v>1</v>
      </c>
      <c r="J33" s="402">
        <f>' COMPONENTES (5)'!M24</f>
        <v>0</v>
      </c>
      <c r="K33" s="402"/>
      <c r="L33" s="402"/>
      <c r="M33" s="47">
        <f t="shared" si="1"/>
        <v>0</v>
      </c>
      <c r="N33" s="29"/>
      <c r="O33" s="502"/>
      <c r="P33" s="132"/>
      <c r="Q33" s="44"/>
      <c r="R33" s="44"/>
      <c r="S33" s="44"/>
      <c r="T33" s="44"/>
      <c r="U33" s="123"/>
      <c r="V33" s="132"/>
      <c r="W33" s="44"/>
      <c r="X33" s="44"/>
      <c r="Y33" s="44"/>
      <c r="Z33" s="44"/>
      <c r="AA33" s="123"/>
      <c r="AB33" s="132"/>
      <c r="AC33" s="44"/>
      <c r="AD33" s="44"/>
      <c r="AE33" s="44"/>
      <c r="AF33" s="44"/>
      <c r="AG33" s="123"/>
      <c r="AH33" s="132"/>
      <c r="AI33" s="44"/>
      <c r="AJ33" s="44"/>
      <c r="AK33" s="44"/>
      <c r="AL33" s="44"/>
      <c r="AM33" s="123"/>
      <c r="AN33" s="64"/>
      <c r="AO33" s="44"/>
      <c r="AP33" s="44"/>
      <c r="AQ33" s="44"/>
      <c r="AR33" s="44"/>
      <c r="AS33" s="63"/>
    </row>
    <row r="34" spans="1:46" ht="12" customHeight="1">
      <c r="A34" s="494"/>
      <c r="B34" s="495"/>
      <c r="C34" s="39"/>
      <c r="D34" s="422" t="s">
        <v>445</v>
      </c>
      <c r="E34" s="422"/>
      <c r="F34" s="422"/>
      <c r="G34" s="421" t="s">
        <v>31</v>
      </c>
      <c r="H34" s="421"/>
      <c r="I34" s="40">
        <v>1</v>
      </c>
      <c r="J34" s="402">
        <f>' COMPLEMENTOS (6)'!M11</f>
        <v>0</v>
      </c>
      <c r="K34" s="402"/>
      <c r="L34" s="402"/>
      <c r="M34" s="47">
        <f t="shared" si="1"/>
        <v>0</v>
      </c>
      <c r="N34" s="32"/>
      <c r="O34" s="502"/>
      <c r="P34" s="132"/>
      <c r="Q34" s="44"/>
      <c r="R34" s="44"/>
      <c r="S34" s="44"/>
      <c r="T34" s="44"/>
      <c r="U34" s="123"/>
      <c r="V34" s="132"/>
      <c r="W34" s="44"/>
      <c r="X34" s="44"/>
      <c r="Y34" s="44"/>
      <c r="Z34" s="44"/>
      <c r="AA34" s="123"/>
      <c r="AB34" s="132"/>
      <c r="AC34" s="44"/>
      <c r="AD34" s="44"/>
      <c r="AE34" s="44"/>
      <c r="AF34" s="44"/>
      <c r="AG34" s="123"/>
      <c r="AH34" s="132"/>
      <c r="AI34" s="44"/>
      <c r="AJ34" s="44"/>
      <c r="AK34" s="44"/>
      <c r="AL34" s="44"/>
      <c r="AM34" s="123"/>
      <c r="AN34" s="64"/>
      <c r="AO34" s="44"/>
      <c r="AP34" s="44"/>
      <c r="AQ34" s="44"/>
      <c r="AR34" s="44"/>
      <c r="AS34" s="63"/>
    </row>
    <row r="35" spans="1:46" ht="12" customHeight="1">
      <c r="A35" s="494"/>
      <c r="B35" s="495"/>
      <c r="C35" s="39"/>
      <c r="D35" s="422" t="s">
        <v>461</v>
      </c>
      <c r="E35" s="422"/>
      <c r="F35" s="422"/>
      <c r="G35" s="421" t="s">
        <v>31</v>
      </c>
      <c r="H35" s="421"/>
      <c r="I35" s="40">
        <v>1</v>
      </c>
      <c r="J35" s="402">
        <f>' COMPLEMENTOS (6)'!M17</f>
        <v>0</v>
      </c>
      <c r="K35" s="402"/>
      <c r="L35" s="402"/>
      <c r="M35" s="47">
        <f t="shared" si="1"/>
        <v>0</v>
      </c>
      <c r="N35" s="32"/>
      <c r="O35" s="502"/>
      <c r="P35" s="132"/>
      <c r="Q35" s="44"/>
      <c r="R35" s="44"/>
      <c r="S35" s="44"/>
      <c r="T35" s="44"/>
      <c r="U35" s="123"/>
      <c r="V35" s="132"/>
      <c r="W35" s="44"/>
      <c r="X35" s="44"/>
      <c r="Y35" s="44"/>
      <c r="Z35" s="44"/>
      <c r="AA35" s="123"/>
      <c r="AB35" s="132"/>
      <c r="AC35" s="44"/>
      <c r="AD35" s="44"/>
      <c r="AE35" s="44"/>
      <c r="AF35" s="44"/>
      <c r="AG35" s="123"/>
      <c r="AH35" s="132"/>
      <c r="AI35" s="44"/>
      <c r="AJ35" s="44"/>
      <c r="AK35" s="44"/>
      <c r="AL35" s="44"/>
      <c r="AM35" s="123"/>
      <c r="AN35" s="64"/>
      <c r="AO35" s="44"/>
      <c r="AP35" s="44"/>
      <c r="AQ35" s="44"/>
      <c r="AR35" s="44"/>
      <c r="AS35" s="63"/>
    </row>
    <row r="36" spans="1:46" ht="12" customHeight="1">
      <c r="A36" s="494"/>
      <c r="B36" s="495"/>
      <c r="C36" s="39"/>
      <c r="D36" s="422" t="s">
        <v>463</v>
      </c>
      <c r="E36" s="422"/>
      <c r="F36" s="422"/>
      <c r="G36" s="421" t="s">
        <v>31</v>
      </c>
      <c r="H36" s="421"/>
      <c r="I36" s="40">
        <v>1</v>
      </c>
      <c r="J36" s="402">
        <f>' COMPLEMENTOS (6)'!M19</f>
        <v>0</v>
      </c>
      <c r="K36" s="402"/>
      <c r="L36" s="402"/>
      <c r="M36" s="47">
        <f t="shared" si="1"/>
        <v>0</v>
      </c>
      <c r="N36" s="29"/>
      <c r="O36" s="502"/>
      <c r="P36" s="132"/>
      <c r="Q36" s="44"/>
      <c r="R36" s="44"/>
      <c r="S36" s="44"/>
      <c r="T36" s="44"/>
      <c r="U36" s="123"/>
      <c r="V36" s="132"/>
      <c r="W36" s="44"/>
      <c r="X36" s="44"/>
      <c r="Y36" s="44"/>
      <c r="Z36" s="44"/>
      <c r="AA36" s="123"/>
      <c r="AB36" s="132"/>
      <c r="AC36" s="44"/>
      <c r="AD36" s="44"/>
      <c r="AE36" s="44"/>
      <c r="AF36" s="44"/>
      <c r="AG36" s="123"/>
      <c r="AH36" s="132"/>
      <c r="AI36" s="44"/>
      <c r="AJ36" s="44"/>
      <c r="AK36" s="44"/>
      <c r="AL36" s="44"/>
      <c r="AM36" s="123"/>
      <c r="AN36" s="64"/>
      <c r="AO36" s="44"/>
      <c r="AP36" s="44"/>
      <c r="AQ36" s="44"/>
      <c r="AR36" s="44"/>
      <c r="AS36" s="63"/>
    </row>
    <row r="37" spans="1:46" ht="12" customHeight="1">
      <c r="A37" s="494"/>
      <c r="B37" s="495"/>
      <c r="C37" s="39"/>
      <c r="D37" s="422" t="s">
        <v>477</v>
      </c>
      <c r="E37" s="422"/>
      <c r="F37" s="422"/>
      <c r="G37" s="421" t="s">
        <v>31</v>
      </c>
      <c r="H37" s="421"/>
      <c r="I37" s="40">
        <v>1</v>
      </c>
      <c r="J37" s="402">
        <f>' COMPLEMENTOS (6)'!M29</f>
        <v>0</v>
      </c>
      <c r="K37" s="402"/>
      <c r="L37" s="402"/>
      <c r="M37" s="47">
        <f t="shared" si="1"/>
        <v>0</v>
      </c>
      <c r="N37" s="32"/>
      <c r="O37" s="502"/>
      <c r="P37" s="132"/>
      <c r="Q37" s="44"/>
      <c r="R37" s="44"/>
      <c r="S37" s="44"/>
      <c r="T37" s="44"/>
      <c r="U37" s="123"/>
      <c r="V37" s="132"/>
      <c r="W37" s="44"/>
      <c r="X37" s="44"/>
      <c r="Y37" s="44"/>
      <c r="Z37" s="44"/>
      <c r="AA37" s="123"/>
      <c r="AB37" s="132"/>
      <c r="AC37" s="44"/>
      <c r="AD37" s="44"/>
      <c r="AE37" s="44"/>
      <c r="AF37" s="44"/>
      <c r="AG37" s="123"/>
      <c r="AH37" s="132"/>
      <c r="AI37" s="44"/>
      <c r="AJ37" s="44"/>
      <c r="AK37" s="44"/>
      <c r="AL37" s="44"/>
      <c r="AM37" s="123"/>
      <c r="AN37" s="64"/>
      <c r="AO37" s="44"/>
      <c r="AP37" s="44"/>
      <c r="AQ37" s="44"/>
      <c r="AR37" s="44"/>
      <c r="AS37" s="63"/>
    </row>
    <row r="38" spans="1:46" ht="12" customHeight="1">
      <c r="A38" s="494"/>
      <c r="B38" s="495"/>
      <c r="C38" s="39"/>
      <c r="D38" s="422" t="s">
        <v>479</v>
      </c>
      <c r="E38" s="422"/>
      <c r="F38" s="422"/>
      <c r="G38" s="421" t="s">
        <v>31</v>
      </c>
      <c r="H38" s="421"/>
      <c r="I38" s="40">
        <v>1</v>
      </c>
      <c r="J38" s="402">
        <f>' COMPLEMENTOS (6)'!M31</f>
        <v>0</v>
      </c>
      <c r="K38" s="402"/>
      <c r="L38" s="402"/>
      <c r="M38" s="47">
        <f t="shared" si="1"/>
        <v>0</v>
      </c>
      <c r="N38" s="32"/>
      <c r="O38" s="502"/>
      <c r="P38" s="132"/>
      <c r="Q38" s="44"/>
      <c r="R38" s="44"/>
      <c r="S38" s="44"/>
      <c r="T38" s="44"/>
      <c r="U38" s="123"/>
      <c r="V38" s="132"/>
      <c r="W38" s="44"/>
      <c r="X38" s="44"/>
      <c r="Y38" s="44"/>
      <c r="Z38" s="44"/>
      <c r="AA38" s="123"/>
      <c r="AB38" s="132"/>
      <c r="AC38" s="44"/>
      <c r="AD38" s="44"/>
      <c r="AE38" s="44"/>
      <c r="AF38" s="44"/>
      <c r="AG38" s="123"/>
      <c r="AH38" s="132"/>
      <c r="AI38" s="44"/>
      <c r="AJ38" s="44"/>
      <c r="AK38" s="44"/>
      <c r="AL38" s="44"/>
      <c r="AM38" s="123"/>
      <c r="AN38" s="64"/>
      <c r="AO38" s="44"/>
      <c r="AP38" s="44"/>
      <c r="AQ38" s="44"/>
      <c r="AR38" s="44"/>
      <c r="AS38" s="63"/>
    </row>
    <row r="39" spans="1:46" ht="12" customHeight="1">
      <c r="A39" s="494"/>
      <c r="B39" s="495"/>
      <c r="C39" s="39"/>
      <c r="D39" s="422" t="s">
        <v>484</v>
      </c>
      <c r="E39" s="422"/>
      <c r="F39" s="422"/>
      <c r="G39" s="421" t="s">
        <v>31</v>
      </c>
      <c r="H39" s="421"/>
      <c r="I39" s="40">
        <v>1</v>
      </c>
      <c r="J39" s="402">
        <f>' COMPLEMENTOS (6)'!M35</f>
        <v>0</v>
      </c>
      <c r="K39" s="402"/>
      <c r="L39" s="402"/>
      <c r="M39" s="47">
        <f t="shared" si="1"/>
        <v>0</v>
      </c>
      <c r="N39" s="32"/>
      <c r="O39" s="502"/>
      <c r="P39" s="132"/>
      <c r="Q39" s="44"/>
      <c r="R39" s="44"/>
      <c r="S39" s="44"/>
      <c r="T39" s="44"/>
      <c r="U39" s="123"/>
      <c r="V39" s="132"/>
      <c r="W39" s="44"/>
      <c r="X39" s="44"/>
      <c r="Y39" s="44"/>
      <c r="Z39" s="44"/>
      <c r="AA39" s="123"/>
      <c r="AB39" s="132"/>
      <c r="AC39" s="44"/>
      <c r="AD39" s="44"/>
      <c r="AE39" s="44"/>
      <c r="AF39" s="44"/>
      <c r="AG39" s="123"/>
      <c r="AH39" s="132"/>
      <c r="AI39" s="44"/>
      <c r="AJ39" s="44"/>
      <c r="AK39" s="44"/>
      <c r="AL39" s="44"/>
      <c r="AM39" s="123"/>
      <c r="AN39" s="64"/>
      <c r="AO39" s="44"/>
      <c r="AP39" s="44"/>
      <c r="AQ39" s="44"/>
      <c r="AR39" s="44"/>
      <c r="AS39" s="63"/>
    </row>
    <row r="40" spans="1:46" ht="12" customHeight="1" thickBot="1">
      <c r="A40" s="496"/>
      <c r="B40" s="497"/>
      <c r="C40" s="92"/>
      <c r="D40" s="583" t="s">
        <v>454</v>
      </c>
      <c r="E40" s="583"/>
      <c r="F40" s="583"/>
      <c r="G40" s="584" t="s">
        <v>31</v>
      </c>
      <c r="H40" s="584"/>
      <c r="I40" s="93">
        <v>1</v>
      </c>
      <c r="J40" s="402">
        <f>' COMPLEMENTOS (6)'!M57</f>
        <v>0</v>
      </c>
      <c r="K40" s="402"/>
      <c r="L40" s="402"/>
      <c r="M40" s="83">
        <f t="shared" si="1"/>
        <v>0</v>
      </c>
      <c r="N40" s="94"/>
      <c r="O40" s="503"/>
      <c r="P40" s="133"/>
      <c r="Q40" s="58"/>
      <c r="R40" s="58"/>
      <c r="S40" s="58"/>
      <c r="T40" s="58"/>
      <c r="U40" s="124"/>
      <c r="V40" s="133"/>
      <c r="W40" s="58"/>
      <c r="X40" s="58"/>
      <c r="Y40" s="58"/>
      <c r="Z40" s="58"/>
      <c r="AA40" s="124"/>
      <c r="AB40" s="133"/>
      <c r="AC40" s="58"/>
      <c r="AD40" s="58"/>
      <c r="AE40" s="58"/>
      <c r="AF40" s="58"/>
      <c r="AG40" s="124"/>
      <c r="AH40" s="133"/>
      <c r="AI40" s="58"/>
      <c r="AJ40" s="58"/>
      <c r="AK40" s="58"/>
      <c r="AL40" s="58"/>
      <c r="AM40" s="124"/>
      <c r="AN40" s="65"/>
      <c r="AO40" s="58"/>
      <c r="AP40" s="58"/>
      <c r="AQ40" s="58"/>
      <c r="AR40" s="58"/>
      <c r="AS40" s="61"/>
    </row>
    <row r="41" spans="1:46" ht="12" customHeight="1">
      <c r="A41" s="563">
        <v>6</v>
      </c>
      <c r="B41" s="564"/>
      <c r="C41" s="106">
        <v>16356</v>
      </c>
      <c r="D41" s="569" t="str">
        <f>VLOOKUP(C41,'SERVIÇOS TECNICOS FINAIS (7)'!$C$13:$M$20,2,0)</f>
        <v>SERVIÇO DE COLETA E DESCARTE DE RESÍDUOS SÓLIDOS</v>
      </c>
      <c r="E41" s="570"/>
      <c r="F41" s="571"/>
      <c r="G41" s="560" t="str">
        <f>VLOOKUP(C41,'SERVIÇOS TECNICOS FINAIS (7)'!$C$13:$M$20,5,0)</f>
        <v>MES</v>
      </c>
      <c r="H41" s="560"/>
      <c r="I41" s="107">
        <f>VLOOKUP(C41,'SERVIÇOS TECNICOS FINAIS (7)'!$C$13:$M$20,7,0)</f>
        <v>3</v>
      </c>
      <c r="J41" s="561">
        <f>VLOOKUP(C41,'SERVIÇOS TECNICOS FINAIS (7)'!$C$13:$M$20,8,0)</f>
        <v>0</v>
      </c>
      <c r="K41" s="561"/>
      <c r="L41" s="561"/>
      <c r="M41" s="585">
        <f>ROUND(I41*J41,2)</f>
        <v>0</v>
      </c>
      <c r="N41" s="108"/>
      <c r="O41" s="562">
        <v>90</v>
      </c>
      <c r="P41" s="135"/>
      <c r="Q41" s="109"/>
      <c r="R41" s="109"/>
      <c r="S41" s="109"/>
      <c r="T41" s="109"/>
      <c r="U41" s="126"/>
      <c r="V41" s="135"/>
      <c r="W41" s="109"/>
      <c r="X41" s="55"/>
      <c r="Y41" s="55"/>
      <c r="Z41" s="55"/>
      <c r="AA41" s="142"/>
      <c r="AB41" s="144"/>
      <c r="AC41" s="55"/>
      <c r="AD41" s="55"/>
      <c r="AE41" s="55"/>
      <c r="AF41" s="55"/>
      <c r="AG41" s="142"/>
      <c r="AH41" s="144"/>
      <c r="AI41" s="55"/>
      <c r="AJ41" s="55"/>
      <c r="AK41" s="55"/>
      <c r="AL41" s="55"/>
      <c r="AM41" s="142"/>
      <c r="AN41" s="139"/>
      <c r="AO41" s="55"/>
      <c r="AP41" s="55"/>
      <c r="AQ41" s="55"/>
      <c r="AR41" s="55"/>
      <c r="AS41" s="56"/>
    </row>
    <row r="42" spans="1:46" ht="12" customHeight="1">
      <c r="A42" s="565"/>
      <c r="B42" s="566"/>
      <c r="C42" s="98"/>
      <c r="D42" s="572"/>
      <c r="E42" s="573"/>
      <c r="F42" s="574"/>
      <c r="G42" s="99"/>
      <c r="H42" s="99"/>
      <c r="I42" s="100"/>
      <c r="J42" s="101"/>
      <c r="K42" s="101"/>
      <c r="L42" s="101"/>
      <c r="M42" s="586"/>
      <c r="N42" s="102"/>
      <c r="O42" s="532"/>
      <c r="P42" s="136"/>
      <c r="Q42" s="103"/>
      <c r="R42" s="103"/>
      <c r="S42" s="103"/>
      <c r="T42" s="103"/>
      <c r="U42" s="127"/>
      <c r="V42" s="136"/>
      <c r="W42" s="103"/>
      <c r="X42" s="519">
        <v>0.2</v>
      </c>
      <c r="Y42" s="519"/>
      <c r="Z42" s="519"/>
      <c r="AA42" s="601"/>
      <c r="AB42" s="504">
        <v>0.3</v>
      </c>
      <c r="AC42" s="505"/>
      <c r="AD42" s="505"/>
      <c r="AE42" s="505"/>
      <c r="AF42" s="505"/>
      <c r="AG42" s="506"/>
      <c r="AH42" s="504">
        <v>0.3</v>
      </c>
      <c r="AI42" s="505"/>
      <c r="AJ42" s="505"/>
      <c r="AK42" s="505"/>
      <c r="AL42" s="505"/>
      <c r="AM42" s="506"/>
      <c r="AN42" s="590">
        <v>0.1</v>
      </c>
      <c r="AO42" s="591"/>
      <c r="AP42" s="519">
        <v>0.1</v>
      </c>
      <c r="AQ42" s="519"/>
      <c r="AR42" s="519"/>
      <c r="AS42" s="520"/>
    </row>
    <row r="43" spans="1:46" ht="12" customHeight="1" thickBot="1">
      <c r="A43" s="567"/>
      <c r="B43" s="568"/>
      <c r="C43" s="110"/>
      <c r="D43" s="575"/>
      <c r="E43" s="576"/>
      <c r="F43" s="577"/>
      <c r="G43" s="111"/>
      <c r="H43" s="111"/>
      <c r="I43" s="112"/>
      <c r="J43" s="113"/>
      <c r="K43" s="113"/>
      <c r="L43" s="113"/>
      <c r="M43" s="587"/>
      <c r="N43" s="114"/>
      <c r="O43" s="533"/>
      <c r="P43" s="137"/>
      <c r="Q43" s="115"/>
      <c r="R43" s="115"/>
      <c r="S43" s="115"/>
      <c r="T43" s="115"/>
      <c r="U43" s="128"/>
      <c r="V43" s="137"/>
      <c r="W43" s="115"/>
      <c r="X43" s="511">
        <f>X42*$M$41</f>
        <v>0</v>
      </c>
      <c r="Y43" s="511"/>
      <c r="Z43" s="511"/>
      <c r="AA43" s="529"/>
      <c r="AB43" s="528">
        <f>AB42*$M$41</f>
        <v>0</v>
      </c>
      <c r="AC43" s="511"/>
      <c r="AD43" s="511"/>
      <c r="AE43" s="511"/>
      <c r="AF43" s="511"/>
      <c r="AG43" s="529"/>
      <c r="AH43" s="528">
        <f>AH42*$M$41</f>
        <v>0</v>
      </c>
      <c r="AI43" s="511"/>
      <c r="AJ43" s="511"/>
      <c r="AK43" s="511"/>
      <c r="AL43" s="511"/>
      <c r="AM43" s="529"/>
      <c r="AN43" s="599">
        <f>AN42*$M$41</f>
        <v>0</v>
      </c>
      <c r="AO43" s="600"/>
      <c r="AP43" s="511">
        <f>AP42*$M$41</f>
        <v>0</v>
      </c>
      <c r="AQ43" s="511"/>
      <c r="AR43" s="511"/>
      <c r="AS43" s="512"/>
      <c r="AT43" s="43">
        <f>SUM(P43:AS43)-M41</f>
        <v>0</v>
      </c>
    </row>
    <row r="44" spans="1:46" ht="16.5" customHeight="1">
      <c r="A44" s="474">
        <v>7</v>
      </c>
      <c r="B44" s="475"/>
      <c r="C44" s="116"/>
      <c r="D44" s="581" t="s">
        <v>567</v>
      </c>
      <c r="E44" s="581"/>
      <c r="F44" s="581"/>
      <c r="G44" s="582"/>
      <c r="H44" s="582"/>
      <c r="I44" s="117"/>
      <c r="J44" s="486"/>
      <c r="K44" s="486"/>
      <c r="L44" s="486"/>
      <c r="M44" s="118">
        <f>SUM(M45:M48)</f>
        <v>0</v>
      </c>
      <c r="N44" s="53"/>
      <c r="O44" s="592">
        <v>30</v>
      </c>
      <c r="P44" s="134"/>
      <c r="Q44" s="54"/>
      <c r="R44" s="54"/>
      <c r="S44" s="54"/>
      <c r="T44" s="54"/>
      <c r="U44" s="125"/>
      <c r="V44" s="134"/>
      <c r="W44" s="54"/>
      <c r="X44" s="54"/>
      <c r="Y44" s="54"/>
      <c r="Z44" s="54"/>
      <c r="AA44" s="125"/>
      <c r="AB44" s="134"/>
      <c r="AC44" s="54"/>
      <c r="AD44" s="54"/>
      <c r="AE44" s="54"/>
      <c r="AF44" s="54"/>
      <c r="AG44" s="125"/>
      <c r="AH44" s="134"/>
      <c r="AI44" s="54"/>
      <c r="AJ44" s="54"/>
      <c r="AK44" s="54"/>
      <c r="AL44" s="54"/>
      <c r="AM44" s="125"/>
      <c r="AN44" s="139"/>
      <c r="AO44" s="55"/>
      <c r="AP44" s="55"/>
      <c r="AQ44" s="55"/>
      <c r="AR44" s="55"/>
      <c r="AS44" s="56"/>
    </row>
    <row r="45" spans="1:46" ht="21.75" customHeight="1">
      <c r="A45" s="476"/>
      <c r="B45" s="477"/>
      <c r="C45" s="95">
        <v>16489</v>
      </c>
      <c r="D45" s="487" t="str">
        <f>VLOOKUP(C45,'SERVIÇOS TECNICOS FINAIS (7)'!$C$13:$M$20,2,0)</f>
        <v>ELABORAÇÃO E FORNECIMENTO DO MANUAL DE MONTAGEM DE IL.01/010.90/01568/00</v>
      </c>
      <c r="E45" s="488"/>
      <c r="F45" s="489"/>
      <c r="G45" s="579" t="str">
        <f>VLOOKUP(C45,'SERVIÇOS TECNICOS FINAIS (7)'!$C$13:$M$20,5,0)</f>
        <v>CJ</v>
      </c>
      <c r="H45" s="579"/>
      <c r="I45" s="96">
        <f>VLOOKUP(C45,'SERVIÇOS TECNICOS FINAIS (7)'!$C$13:$M$20,7,0)</f>
        <v>1</v>
      </c>
      <c r="J45" s="580">
        <f>VLOOKUP(C45,'SERVIÇOS TECNICOS FINAIS (7)'!$C$13:$M$20,8,0)</f>
        <v>0</v>
      </c>
      <c r="K45" s="580"/>
      <c r="L45" s="580"/>
      <c r="M45" s="97">
        <f>ROUND(I45*J45,2)</f>
        <v>0</v>
      </c>
      <c r="N45" s="32"/>
      <c r="O45" s="593"/>
      <c r="P45" s="132"/>
      <c r="Q45" s="44"/>
      <c r="R45" s="44"/>
      <c r="S45" s="44"/>
      <c r="T45" s="44"/>
      <c r="U45" s="123"/>
      <c r="V45" s="132"/>
      <c r="W45" s="44"/>
      <c r="X45" s="44"/>
      <c r="Y45" s="44"/>
      <c r="Z45" s="44"/>
      <c r="AA45" s="123"/>
      <c r="AB45" s="132"/>
      <c r="AC45" s="44"/>
      <c r="AD45" s="44"/>
      <c r="AE45" s="44"/>
      <c r="AF45" s="44"/>
      <c r="AG45" s="123"/>
      <c r="AH45" s="132"/>
      <c r="AI45" s="44"/>
      <c r="AJ45" s="44"/>
      <c r="AK45" s="44"/>
      <c r="AL45" s="44"/>
      <c r="AM45" s="123"/>
      <c r="AN45" s="595">
        <v>1</v>
      </c>
      <c r="AO45" s="595"/>
      <c r="AP45" s="595"/>
      <c r="AQ45" s="595"/>
      <c r="AR45" s="595"/>
      <c r="AS45" s="596"/>
    </row>
    <row r="46" spans="1:46" ht="21.75" customHeight="1">
      <c r="A46" s="476"/>
      <c r="B46" s="477"/>
      <c r="C46" s="95">
        <v>16488</v>
      </c>
      <c r="D46" s="578" t="str">
        <f>VLOOKUP(C46,'SERVIÇOS TECNICOS FINAIS (7)'!$C$13:$M$20,2,0)</f>
        <v>ELABORAÇÃO E FORNECIMENTO DO MANUAL DE DESMONTAGEM DE IL.01/010.90/01568/00</v>
      </c>
      <c r="E46" s="578"/>
      <c r="F46" s="578"/>
      <c r="G46" s="579" t="str">
        <f>VLOOKUP(C46,'SERVIÇOS TECNICOS FINAIS (7)'!$C$13:$M$20,5,0)</f>
        <v>CJ</v>
      </c>
      <c r="H46" s="579"/>
      <c r="I46" s="96">
        <f>VLOOKUP(C46,'SERVIÇOS TECNICOS FINAIS (7)'!$C$13:$M$20,7,0)</f>
        <v>1</v>
      </c>
      <c r="J46" s="580">
        <f>VLOOKUP(C46,'SERVIÇOS TECNICOS FINAIS (7)'!$C$13:$M$20,8,0)</f>
        <v>0</v>
      </c>
      <c r="K46" s="580"/>
      <c r="L46" s="580"/>
      <c r="M46" s="97">
        <f>ROUND(I46*J46,2)</f>
        <v>0</v>
      </c>
      <c r="N46" s="32"/>
      <c r="O46" s="593"/>
      <c r="P46" s="132"/>
      <c r="Q46" s="44"/>
      <c r="R46" s="44"/>
      <c r="S46" s="44"/>
      <c r="T46" s="44"/>
      <c r="U46" s="123"/>
      <c r="V46" s="132"/>
      <c r="W46" s="44"/>
      <c r="X46" s="44"/>
      <c r="Y46" s="44"/>
      <c r="Z46" s="44"/>
      <c r="AA46" s="123"/>
      <c r="AB46" s="132"/>
      <c r="AC46" s="44"/>
      <c r="AD46" s="44"/>
      <c r="AE46" s="44"/>
      <c r="AF46" s="44"/>
      <c r="AG46" s="123"/>
      <c r="AH46" s="132"/>
      <c r="AI46" s="44"/>
      <c r="AJ46" s="44"/>
      <c r="AK46" s="44"/>
      <c r="AL46" s="44"/>
      <c r="AM46" s="123"/>
      <c r="AN46" s="597">
        <f>AN45*$M$44</f>
        <v>0</v>
      </c>
      <c r="AO46" s="597"/>
      <c r="AP46" s="597"/>
      <c r="AQ46" s="597"/>
      <c r="AR46" s="597"/>
      <c r="AS46" s="598"/>
      <c r="AT46" s="43">
        <f>SUM(P46:AS46)-M44</f>
        <v>0</v>
      </c>
    </row>
    <row r="47" spans="1:46" ht="21.75" customHeight="1">
      <c r="A47" s="476"/>
      <c r="B47" s="477"/>
      <c r="C47" s="31">
        <v>16490</v>
      </c>
      <c r="D47" s="401" t="str">
        <f>VLOOKUP(C47,'SERVIÇOS TECNICOS FINAIS (7)'!$C$13:$M$20,2,0)</f>
        <v>ELABORAÇÃO E FORNECIMENTO DO MANUAL DE MANUTENÇÃO DE IL.01/010.90/01568/00</v>
      </c>
      <c r="E47" s="401"/>
      <c r="F47" s="401"/>
      <c r="G47" s="400" t="str">
        <f>VLOOKUP(C47,'SERVIÇOS TECNICOS FINAIS (7)'!$C$13:$M$20,5,0)</f>
        <v>CJ</v>
      </c>
      <c r="H47" s="400"/>
      <c r="I47" s="35">
        <f>VLOOKUP(C47,'SERVIÇOS TECNICOS FINAIS (7)'!$C$13:$M$20,7,0)</f>
        <v>1</v>
      </c>
      <c r="J47" s="402">
        <f>VLOOKUP(C47,'SERVIÇOS TECNICOS FINAIS (7)'!$C$13:$M$20,8,0)</f>
        <v>0</v>
      </c>
      <c r="K47" s="402"/>
      <c r="L47" s="402"/>
      <c r="M47" s="47">
        <f>ROUND(I47*J47,2)</f>
        <v>0</v>
      </c>
      <c r="N47" s="32"/>
      <c r="O47" s="593"/>
      <c r="P47" s="132"/>
      <c r="Q47" s="44"/>
      <c r="R47" s="44"/>
      <c r="S47" s="44"/>
      <c r="T47" s="44"/>
      <c r="U47" s="123"/>
      <c r="V47" s="132"/>
      <c r="W47" s="44"/>
      <c r="X47" s="44"/>
      <c r="Y47" s="44"/>
      <c r="Z47" s="44"/>
      <c r="AA47" s="123"/>
      <c r="AB47" s="132"/>
      <c r="AC47" s="44"/>
      <c r="AD47" s="44"/>
      <c r="AE47" s="44"/>
      <c r="AF47" s="44"/>
      <c r="AG47" s="123"/>
      <c r="AH47" s="132"/>
      <c r="AI47" s="44"/>
      <c r="AJ47" s="44"/>
      <c r="AK47" s="44"/>
      <c r="AL47" s="44"/>
      <c r="AM47" s="123"/>
      <c r="AN47" s="64"/>
      <c r="AO47" s="44"/>
      <c r="AP47" s="44"/>
      <c r="AQ47" s="44"/>
      <c r="AR47" s="44"/>
      <c r="AS47" s="63"/>
    </row>
    <row r="48" spans="1:46" ht="21.75" customHeight="1" thickBot="1">
      <c r="A48" s="478"/>
      <c r="B48" s="479"/>
      <c r="C48" s="79">
        <v>20372</v>
      </c>
      <c r="D48" s="537" t="str">
        <f>VLOOKUP(C48,'SERVIÇOS TECNICOS FINAIS (7)'!$C$13:$M$20,2,0)</f>
        <v>DESMOBILIZAÇÃO DE PESSOAL, MÁQUINAS E EQUIPAMENTOS PARA MONTAGEM DO ESCRITÓRIO PROVISÓRIO DE APOIO LOGÍSTICO IL.01/010.90/01568/00</v>
      </c>
      <c r="E48" s="537"/>
      <c r="F48" s="537"/>
      <c r="G48" s="538" t="str">
        <f>VLOOKUP(C48,'SERVIÇOS TECNICOS FINAIS (7)'!$C$13:$M$20,5,0)</f>
        <v>CJ</v>
      </c>
      <c r="H48" s="538"/>
      <c r="I48" s="82">
        <f>VLOOKUP(C48,'SERVIÇOS TECNICOS FINAIS (7)'!$C$13:$M$20,7,0)</f>
        <v>1</v>
      </c>
      <c r="J48" s="485">
        <f>VLOOKUP(C48,'SERVIÇOS TECNICOS FINAIS (7)'!$C$13:$M$20,8,0)</f>
        <v>0</v>
      </c>
      <c r="K48" s="485"/>
      <c r="L48" s="485"/>
      <c r="M48" s="83">
        <f>ROUND(I48*J48,2)</f>
        <v>0</v>
      </c>
      <c r="N48" s="94"/>
      <c r="O48" s="594"/>
      <c r="P48" s="133"/>
      <c r="Q48" s="58"/>
      <c r="R48" s="58"/>
      <c r="S48" s="58"/>
      <c r="T48" s="58"/>
      <c r="U48" s="124"/>
      <c r="V48" s="133"/>
      <c r="W48" s="58"/>
      <c r="X48" s="58"/>
      <c r="Y48" s="58"/>
      <c r="Z48" s="58"/>
      <c r="AA48" s="124"/>
      <c r="AB48" s="133"/>
      <c r="AC48" s="58"/>
      <c r="AD48" s="58"/>
      <c r="AE48" s="58"/>
      <c r="AF48" s="58"/>
      <c r="AG48" s="124"/>
      <c r="AH48" s="133"/>
      <c r="AI48" s="58"/>
      <c r="AJ48" s="58"/>
      <c r="AK48" s="58"/>
      <c r="AL48" s="58"/>
      <c r="AM48" s="124"/>
      <c r="AN48" s="65"/>
      <c r="AO48" s="58"/>
      <c r="AP48" s="58"/>
      <c r="AQ48" s="58"/>
      <c r="AR48" s="58"/>
      <c r="AS48" s="61"/>
    </row>
    <row r="49" spans="1:46" ht="12" customHeight="1">
      <c r="A49" s="494">
        <v>8</v>
      </c>
      <c r="B49" s="495"/>
      <c r="C49" s="66"/>
      <c r="D49" s="539" t="s">
        <v>566</v>
      </c>
      <c r="E49" s="540"/>
      <c r="F49" s="541"/>
      <c r="G49" s="67"/>
      <c r="H49" s="67"/>
      <c r="I49" s="68"/>
      <c r="J49" s="69"/>
      <c r="K49" s="69"/>
      <c r="L49" s="70"/>
      <c r="M49" s="535"/>
      <c r="N49" s="49"/>
      <c r="O49" s="472">
        <v>20</v>
      </c>
      <c r="P49" s="129"/>
      <c r="Q49" s="50"/>
      <c r="R49" s="50"/>
      <c r="S49" s="50"/>
      <c r="T49" s="50"/>
      <c r="U49" s="120"/>
      <c r="V49" s="129"/>
      <c r="W49" s="50"/>
      <c r="X49" s="50"/>
      <c r="Y49" s="50"/>
      <c r="Z49" s="50"/>
      <c r="AA49" s="141"/>
      <c r="AB49" s="143"/>
      <c r="AC49" s="52"/>
      <c r="AD49" s="52"/>
      <c r="AE49" s="52"/>
      <c r="AF49" s="52"/>
      <c r="AG49" s="141"/>
      <c r="AH49" s="143"/>
      <c r="AI49" s="52"/>
      <c r="AJ49" s="52"/>
      <c r="AK49" s="52"/>
      <c r="AL49" s="52"/>
      <c r="AM49" s="141"/>
      <c r="AN49" s="138"/>
      <c r="AO49" s="52"/>
      <c r="AP49" s="62"/>
      <c r="AQ49" s="62"/>
      <c r="AR49" s="62"/>
      <c r="AS49" s="80"/>
    </row>
    <row r="50" spans="1:46" ht="12" customHeight="1" thickBot="1">
      <c r="A50" s="496"/>
      <c r="B50" s="497"/>
      <c r="C50" s="79"/>
      <c r="D50" s="542"/>
      <c r="E50" s="543"/>
      <c r="F50" s="544"/>
      <c r="G50" s="75"/>
      <c r="H50" s="75"/>
      <c r="I50" s="76"/>
      <c r="J50" s="77"/>
      <c r="K50" s="77"/>
      <c r="L50" s="78"/>
      <c r="M50" s="535"/>
      <c r="N50" s="149"/>
      <c r="O50" s="473"/>
      <c r="P50" s="150"/>
      <c r="Q50" s="151"/>
      <c r="R50" s="151"/>
      <c r="S50" s="151"/>
      <c r="T50" s="151"/>
      <c r="U50" s="152"/>
      <c r="V50" s="150"/>
      <c r="W50" s="151"/>
      <c r="X50" s="151"/>
      <c r="Y50" s="151"/>
      <c r="Z50" s="104"/>
      <c r="AA50" s="146"/>
      <c r="AB50" s="145"/>
      <c r="AC50" s="104"/>
      <c r="AD50" s="104"/>
      <c r="AE50" s="104"/>
      <c r="AF50" s="104"/>
      <c r="AG50" s="146"/>
      <c r="AH50" s="145"/>
      <c r="AI50" s="104"/>
      <c r="AJ50" s="104"/>
      <c r="AK50" s="104"/>
      <c r="AL50" s="104"/>
      <c r="AM50" s="146"/>
      <c r="AN50" s="42"/>
      <c r="AO50" s="104"/>
      <c r="AP50" s="480">
        <v>1</v>
      </c>
      <c r="AQ50" s="480"/>
      <c r="AR50" s="480"/>
      <c r="AS50" s="481"/>
    </row>
    <row r="51" spans="1:46" ht="24" customHeight="1" thickBot="1">
      <c r="A51" s="558" t="s">
        <v>549</v>
      </c>
      <c r="B51" s="559"/>
      <c r="C51" s="559"/>
      <c r="D51" s="559"/>
      <c r="E51" s="559"/>
      <c r="F51" s="148">
        <f>M12+M17+M20+M26+M41+M44</f>
        <v>0</v>
      </c>
      <c r="G51" s="147"/>
      <c r="H51" s="147"/>
      <c r="I51" s="147"/>
      <c r="J51" s="147"/>
      <c r="K51" s="147"/>
      <c r="L51" s="147"/>
      <c r="M51" s="482" t="s">
        <v>562</v>
      </c>
      <c r="N51" s="483"/>
      <c r="O51" s="484"/>
      <c r="P51" s="490">
        <f>SUM(P14)</f>
        <v>0</v>
      </c>
      <c r="Q51" s="490"/>
      <c r="R51" s="490"/>
      <c r="S51" s="490"/>
      <c r="T51" s="490"/>
      <c r="U51" s="490"/>
      <c r="V51" s="490">
        <f>SUM(V14+V19+V22+X43)</f>
        <v>0</v>
      </c>
      <c r="W51" s="490"/>
      <c r="X51" s="490"/>
      <c r="Y51" s="490"/>
      <c r="Z51" s="490"/>
      <c r="AA51" s="490"/>
      <c r="AB51" s="490">
        <f>SUM(AB14+AB19+AB22+AB28+AB43)</f>
        <v>0</v>
      </c>
      <c r="AC51" s="490"/>
      <c r="AD51" s="490"/>
      <c r="AE51" s="490"/>
      <c r="AF51" s="490"/>
      <c r="AG51" s="490"/>
      <c r="AH51" s="490">
        <f>SUM(AH14+AH19+AH22+AH28+AH43)</f>
        <v>0</v>
      </c>
      <c r="AI51" s="490"/>
      <c r="AJ51" s="490"/>
      <c r="AK51" s="490"/>
      <c r="AL51" s="490"/>
      <c r="AM51" s="490"/>
      <c r="AN51" s="490">
        <f>SUM(AP14+AN19+AP22+AN28+AP28+AN43+AP43+AN46)</f>
        <v>0</v>
      </c>
      <c r="AO51" s="490"/>
      <c r="AP51" s="490"/>
      <c r="AQ51" s="490"/>
      <c r="AR51" s="490"/>
      <c r="AS51" s="491"/>
    </row>
    <row r="52" spans="1:46" ht="14.25" customHeight="1">
      <c r="A52" s="508" t="s">
        <v>568</v>
      </c>
      <c r="B52" s="508"/>
      <c r="C52" s="508"/>
      <c r="D52" s="508"/>
      <c r="E52" s="508"/>
      <c r="F52" s="620" t="s">
        <v>563</v>
      </c>
      <c r="G52" s="621"/>
      <c r="H52" s="621"/>
      <c r="I52" s="621"/>
      <c r="J52" s="621"/>
      <c r="K52" s="621"/>
      <c r="L52" s="621"/>
      <c r="M52" s="621"/>
      <c r="N52" s="621"/>
      <c r="O52" s="622"/>
      <c r="P52" s="469">
        <f>P51</f>
        <v>0</v>
      </c>
      <c r="Q52" s="470"/>
      <c r="R52" s="470"/>
      <c r="S52" s="470"/>
      <c r="T52" s="470"/>
      <c r="U52" s="470"/>
      <c r="V52" s="469">
        <f>P52+V51</f>
        <v>0</v>
      </c>
      <c r="W52" s="470"/>
      <c r="X52" s="470"/>
      <c r="Y52" s="470"/>
      <c r="Z52" s="470"/>
      <c r="AA52" s="470"/>
      <c r="AB52" s="469">
        <f>V52+AB51</f>
        <v>0</v>
      </c>
      <c r="AC52" s="470"/>
      <c r="AD52" s="470"/>
      <c r="AE52" s="470"/>
      <c r="AF52" s="470"/>
      <c r="AG52" s="470"/>
      <c r="AH52" s="469">
        <f>AB52+AH51</f>
        <v>0</v>
      </c>
      <c r="AI52" s="470"/>
      <c r="AJ52" s="470"/>
      <c r="AK52" s="470"/>
      <c r="AL52" s="470"/>
      <c r="AM52" s="470"/>
      <c r="AN52" s="469">
        <f>AH52+AN51</f>
        <v>0</v>
      </c>
      <c r="AO52" s="470"/>
      <c r="AP52" s="470"/>
      <c r="AQ52" s="470"/>
      <c r="AR52" s="470"/>
      <c r="AS52" s="507"/>
      <c r="AT52" s="43">
        <f>AN52-F51</f>
        <v>0</v>
      </c>
    </row>
    <row r="53" spans="1:46" ht="14.25" customHeight="1">
      <c r="A53" s="509"/>
      <c r="B53" s="509"/>
      <c r="C53" s="509"/>
      <c r="D53" s="509"/>
      <c r="E53" s="509"/>
      <c r="F53" s="623" t="s">
        <v>565</v>
      </c>
      <c r="G53" s="624"/>
      <c r="H53" s="624"/>
      <c r="I53" s="624"/>
      <c r="J53" s="624"/>
      <c r="K53" s="624"/>
      <c r="L53" s="624"/>
      <c r="M53" s="624"/>
      <c r="N53" s="624"/>
      <c r="O53" s="625"/>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71"/>
    </row>
    <row r="54" spans="1:46" ht="14.25" customHeight="1" thickBot="1">
      <c r="A54" s="510"/>
      <c r="B54" s="510"/>
      <c r="C54" s="510"/>
      <c r="D54" s="510"/>
      <c r="E54" s="510"/>
      <c r="F54" s="623" t="s">
        <v>564</v>
      </c>
      <c r="G54" s="624"/>
      <c r="H54" s="624"/>
      <c r="I54" s="624"/>
      <c r="J54" s="624"/>
      <c r="K54" s="624"/>
      <c r="L54" s="624"/>
      <c r="M54" s="624"/>
      <c r="N54" s="624"/>
      <c r="O54" s="625"/>
      <c r="P54" s="464">
        <f>P53</f>
        <v>0</v>
      </c>
      <c r="Q54" s="464"/>
      <c r="R54" s="464"/>
      <c r="S54" s="464"/>
      <c r="T54" s="464"/>
      <c r="U54" s="464"/>
      <c r="V54" s="464">
        <f>P54+V53</f>
        <v>0</v>
      </c>
      <c r="W54" s="464"/>
      <c r="X54" s="464"/>
      <c r="Y54" s="464"/>
      <c r="Z54" s="464"/>
      <c r="AA54" s="464"/>
      <c r="AB54" s="464">
        <f>V54+AB53</f>
        <v>0</v>
      </c>
      <c r="AC54" s="464"/>
      <c r="AD54" s="464"/>
      <c r="AE54" s="464"/>
      <c r="AF54" s="464"/>
      <c r="AG54" s="464"/>
      <c r="AH54" s="464">
        <f>AB54+AH53</f>
        <v>0</v>
      </c>
      <c r="AI54" s="464"/>
      <c r="AJ54" s="464"/>
      <c r="AK54" s="464"/>
      <c r="AL54" s="464"/>
      <c r="AM54" s="464"/>
      <c r="AN54" s="464">
        <f>AH54+AN53</f>
        <v>0</v>
      </c>
      <c r="AO54" s="464"/>
      <c r="AP54" s="464"/>
      <c r="AQ54" s="464"/>
      <c r="AR54" s="464"/>
      <c r="AS54" s="465"/>
    </row>
    <row r="55" spans="1:46" ht="13.5" customHeight="1">
      <c r="A55" s="153">
        <v>1</v>
      </c>
      <c r="B55" s="461" t="s">
        <v>569</v>
      </c>
      <c r="C55" s="462"/>
      <c r="D55" s="462"/>
      <c r="E55" s="462"/>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466"/>
      <c r="AP55" s="466"/>
      <c r="AQ55" s="466"/>
      <c r="AR55" s="466"/>
      <c r="AS55" s="467"/>
    </row>
    <row r="56" spans="1:46" ht="13.5" customHeight="1">
      <c r="A56" s="153">
        <v>2</v>
      </c>
      <c r="B56" s="461" t="s">
        <v>570</v>
      </c>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2"/>
      <c r="AJ56" s="462"/>
      <c r="AK56" s="462"/>
      <c r="AL56" s="462"/>
      <c r="AM56" s="462"/>
      <c r="AN56" s="462"/>
      <c r="AO56" s="462"/>
      <c r="AP56" s="462"/>
      <c r="AQ56" s="462"/>
      <c r="AR56" s="462"/>
      <c r="AS56" s="463"/>
    </row>
    <row r="57" spans="1:46" ht="13.5" customHeight="1">
      <c r="A57" s="153">
        <v>3</v>
      </c>
      <c r="B57" s="461" t="s">
        <v>571</v>
      </c>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c r="AO57" s="462"/>
      <c r="AP57" s="462"/>
      <c r="AQ57" s="462"/>
      <c r="AR57" s="462"/>
      <c r="AS57" s="463"/>
    </row>
    <row r="58" spans="1:46" ht="13.5" customHeight="1">
      <c r="A58" s="153">
        <v>4</v>
      </c>
      <c r="B58" s="461" t="s">
        <v>572</v>
      </c>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3"/>
    </row>
    <row r="69" spans="6:6">
      <c r="F69" s="46"/>
    </row>
    <row r="70" spans="6:6">
      <c r="F70" s="46"/>
    </row>
    <row r="71" spans="6:6">
      <c r="F71" s="46"/>
    </row>
    <row r="72" spans="6:6">
      <c r="F72" s="46"/>
    </row>
    <row r="73" spans="6:6">
      <c r="F73" s="46"/>
    </row>
    <row r="74" spans="6:6">
      <c r="F74" s="46"/>
    </row>
    <row r="75" spans="6:6">
      <c r="F75" s="46"/>
    </row>
    <row r="76" spans="6:6">
      <c r="F76" s="46"/>
    </row>
  </sheetData>
  <mergeCells count="209">
    <mergeCell ref="D10:F10"/>
    <mergeCell ref="G10:H10"/>
    <mergeCell ref="B1:AS4"/>
    <mergeCell ref="A1:A2"/>
    <mergeCell ref="A3:A4"/>
    <mergeCell ref="V19:AA19"/>
    <mergeCell ref="AB19:AG19"/>
    <mergeCell ref="AB17:AG17"/>
    <mergeCell ref="AH17:AM17"/>
    <mergeCell ref="A7:D7"/>
    <mergeCell ref="A10:B10"/>
    <mergeCell ref="A12:B14"/>
    <mergeCell ref="F52:O52"/>
    <mergeCell ref="F53:O53"/>
    <mergeCell ref="F54:O54"/>
    <mergeCell ref="A5:D5"/>
    <mergeCell ref="A6:D6"/>
    <mergeCell ref="E6:G6"/>
    <mergeCell ref="H6:K6"/>
    <mergeCell ref="L6:N6"/>
    <mergeCell ref="E5:AO5"/>
    <mergeCell ref="G18:H18"/>
    <mergeCell ref="J18:L18"/>
    <mergeCell ref="J10:L10"/>
    <mergeCell ref="E7:AO7"/>
    <mergeCell ref="A11:B11"/>
    <mergeCell ref="D11:L11"/>
    <mergeCell ref="G12:H12"/>
    <mergeCell ref="J12:L12"/>
    <mergeCell ref="A8:AS9"/>
    <mergeCell ref="G22:H22"/>
    <mergeCell ref="J22:L22"/>
    <mergeCell ref="D12:F14"/>
    <mergeCell ref="M12:M14"/>
    <mergeCell ref="P13:U13"/>
    <mergeCell ref="V17:AA17"/>
    <mergeCell ref="O17:O19"/>
    <mergeCell ref="O15:O16"/>
    <mergeCell ref="J19:L19"/>
    <mergeCell ref="D18:F18"/>
    <mergeCell ref="A49:B50"/>
    <mergeCell ref="D49:F50"/>
    <mergeCell ref="M49:M50"/>
    <mergeCell ref="D24:F24"/>
    <mergeCell ref="G24:H24"/>
    <mergeCell ref="J24:L24"/>
    <mergeCell ref="D25:F25"/>
    <mergeCell ref="G25:H25"/>
    <mergeCell ref="J25:L25"/>
    <mergeCell ref="D29:F29"/>
    <mergeCell ref="O44:O48"/>
    <mergeCell ref="AN45:AS45"/>
    <mergeCell ref="AN46:AS46"/>
    <mergeCell ref="AN42:AO42"/>
    <mergeCell ref="AP42:AS42"/>
    <mergeCell ref="AH43:AM43"/>
    <mergeCell ref="AN43:AO43"/>
    <mergeCell ref="AP43:AS43"/>
    <mergeCell ref="X42:AA42"/>
    <mergeCell ref="X43:AA43"/>
    <mergeCell ref="G29:H29"/>
    <mergeCell ref="J29:L29"/>
    <mergeCell ref="D30:F30"/>
    <mergeCell ref="G30:H30"/>
    <mergeCell ref="J30:L30"/>
    <mergeCell ref="D31:F31"/>
    <mergeCell ref="G31:H31"/>
    <mergeCell ref="J31:L31"/>
    <mergeCell ref="AP27:AS27"/>
    <mergeCell ref="AP28:AS28"/>
    <mergeCell ref="AN28:AO28"/>
    <mergeCell ref="AN27:AO27"/>
    <mergeCell ref="D28:F28"/>
    <mergeCell ref="G28:H28"/>
    <mergeCell ref="J28:L28"/>
    <mergeCell ref="D27:F27"/>
    <mergeCell ref="G27:H27"/>
    <mergeCell ref="J27:L27"/>
    <mergeCell ref="D32:F32"/>
    <mergeCell ref="G32:H32"/>
    <mergeCell ref="J32:L32"/>
    <mergeCell ref="D33:F33"/>
    <mergeCell ref="G33:H33"/>
    <mergeCell ref="J33:L33"/>
    <mergeCell ref="D34:F34"/>
    <mergeCell ref="G34:H34"/>
    <mergeCell ref="J34:L34"/>
    <mergeCell ref="M41:M43"/>
    <mergeCell ref="AB28:AG28"/>
    <mergeCell ref="AH28:AM28"/>
    <mergeCell ref="O41:O43"/>
    <mergeCell ref="AB42:AG42"/>
    <mergeCell ref="AH42:AM42"/>
    <mergeCell ref="AB43:AG43"/>
    <mergeCell ref="D35:F35"/>
    <mergeCell ref="G35:H35"/>
    <mergeCell ref="J35:L35"/>
    <mergeCell ref="D36:F36"/>
    <mergeCell ref="G36:H36"/>
    <mergeCell ref="J36:L36"/>
    <mergeCell ref="D37:F37"/>
    <mergeCell ref="G37:H37"/>
    <mergeCell ref="J37:L37"/>
    <mergeCell ref="D38:F38"/>
    <mergeCell ref="G38:H38"/>
    <mergeCell ref="J38:L38"/>
    <mergeCell ref="G45:H45"/>
    <mergeCell ref="J45:L45"/>
    <mergeCell ref="D39:F39"/>
    <mergeCell ref="G39:H39"/>
    <mergeCell ref="J39:L39"/>
    <mergeCell ref="D40:F40"/>
    <mergeCell ref="G40:H40"/>
    <mergeCell ref="J40:L40"/>
    <mergeCell ref="A41:B43"/>
    <mergeCell ref="D41:F43"/>
    <mergeCell ref="D46:F46"/>
    <mergeCell ref="G46:H46"/>
    <mergeCell ref="J46:L46"/>
    <mergeCell ref="D47:F47"/>
    <mergeCell ref="G47:H47"/>
    <mergeCell ref="J47:L47"/>
    <mergeCell ref="D44:F44"/>
    <mergeCell ref="G44:H44"/>
    <mergeCell ref="AP13:AS13"/>
    <mergeCell ref="P14:U14"/>
    <mergeCell ref="P12:U12"/>
    <mergeCell ref="A51:E51"/>
    <mergeCell ref="G41:H41"/>
    <mergeCell ref="J41:L41"/>
    <mergeCell ref="D48:F48"/>
    <mergeCell ref="G48:H48"/>
    <mergeCell ref="O12:O14"/>
    <mergeCell ref="D20:F20"/>
    <mergeCell ref="AN10:AS10"/>
    <mergeCell ref="P11:AA11"/>
    <mergeCell ref="AB11:AO11"/>
    <mergeCell ref="AP11:AS11"/>
    <mergeCell ref="P10:U10"/>
    <mergeCell ref="V10:AA10"/>
    <mergeCell ref="AH10:AM10"/>
    <mergeCell ref="AB10:AG10"/>
    <mergeCell ref="M15:M16"/>
    <mergeCell ref="D19:F19"/>
    <mergeCell ref="G19:H19"/>
    <mergeCell ref="D15:F16"/>
    <mergeCell ref="A15:B16"/>
    <mergeCell ref="D23:F23"/>
    <mergeCell ref="A17:B19"/>
    <mergeCell ref="D17:F17"/>
    <mergeCell ref="G23:H23"/>
    <mergeCell ref="J23:L23"/>
    <mergeCell ref="AN18:AS18"/>
    <mergeCell ref="AH19:AM19"/>
    <mergeCell ref="AN19:AS19"/>
    <mergeCell ref="V18:AA18"/>
    <mergeCell ref="A20:B25"/>
    <mergeCell ref="O20:O25"/>
    <mergeCell ref="D21:F21"/>
    <mergeCell ref="G21:H21"/>
    <mergeCell ref="J21:L21"/>
    <mergeCell ref="D22:F22"/>
    <mergeCell ref="AP14:AS14"/>
    <mergeCell ref="V20:AA20"/>
    <mergeCell ref="V21:AA21"/>
    <mergeCell ref="V22:AA22"/>
    <mergeCell ref="AP21:AS21"/>
    <mergeCell ref="AP22:AS22"/>
    <mergeCell ref="V16:Y16"/>
    <mergeCell ref="AN17:AS17"/>
    <mergeCell ref="AB18:AG18"/>
    <mergeCell ref="AH18:AM18"/>
    <mergeCell ref="A26:B40"/>
    <mergeCell ref="D26:F26"/>
    <mergeCell ref="O26:O40"/>
    <mergeCell ref="AB27:AG27"/>
    <mergeCell ref="AH27:AM27"/>
    <mergeCell ref="AN52:AS52"/>
    <mergeCell ref="P51:U51"/>
    <mergeCell ref="V51:AA51"/>
    <mergeCell ref="AB51:AG51"/>
    <mergeCell ref="A52:E54"/>
    <mergeCell ref="AN53:AS53"/>
    <mergeCell ref="O49:O50"/>
    <mergeCell ref="A44:B48"/>
    <mergeCell ref="AP50:AS50"/>
    <mergeCell ref="M51:O51"/>
    <mergeCell ref="J48:L48"/>
    <mergeCell ref="J44:L44"/>
    <mergeCell ref="D45:F45"/>
    <mergeCell ref="AH51:AM51"/>
    <mergeCell ref="AN51:AS51"/>
    <mergeCell ref="P53:U53"/>
    <mergeCell ref="V53:AA53"/>
    <mergeCell ref="AB53:AG53"/>
    <mergeCell ref="AH53:AM53"/>
    <mergeCell ref="P52:U52"/>
    <mergeCell ref="V52:AA52"/>
    <mergeCell ref="AB52:AG52"/>
    <mergeCell ref="AH52:AM52"/>
    <mergeCell ref="B57:AS57"/>
    <mergeCell ref="B58:AS58"/>
    <mergeCell ref="P54:U54"/>
    <mergeCell ref="V54:AA54"/>
    <mergeCell ref="AB54:AG54"/>
    <mergeCell ref="AH54:AM54"/>
    <mergeCell ref="AN54:AS54"/>
    <mergeCell ref="B55:AS55"/>
    <mergeCell ref="B56:AS56"/>
  </mergeCells>
  <pageMargins left="0.39370078740157483" right="0.39370078740157483" top="0.51181102362204722" bottom="0.78740157480314965" header="0" footer="0"/>
  <pageSetup paperSize="9" scale="60" firstPageNumber="0" fitToWidth="0"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N22"/>
  <sheetViews>
    <sheetView zoomScaleNormal="100" workbookViewId="0">
      <selection sqref="A1:A2"/>
    </sheetView>
  </sheetViews>
  <sheetFormatPr defaultRowHeight="12.75"/>
  <cols>
    <col min="1" max="1" width="9.42578125" bestFit="1" customWidth="1"/>
    <col min="2" max="2" width="2.28515625" bestFit="1" customWidth="1"/>
    <col min="3" max="3" width="6.85546875" bestFit="1" customWidth="1"/>
    <col min="4" max="4" width="2" bestFit="1" customWidth="1"/>
    <col min="5" max="5" width="48.140625" bestFit="1" customWidth="1"/>
    <col min="6" max="6" width="31.5703125" bestFit="1" customWidth="1"/>
    <col min="7" max="8" width="2.7109375" bestFit="1" customWidth="1"/>
    <col min="9" max="9" width="9.5703125" bestFit="1" customWidth="1"/>
    <col min="10" max="10" width="1.42578125" bestFit="1" customWidth="1"/>
    <col min="11" max="11" width="6.85546875" bestFit="1" customWidth="1"/>
    <col min="12" max="12" width="2.7109375" bestFit="1" customWidth="1"/>
    <col min="13" max="13" width="11" bestFit="1" customWidth="1"/>
    <col min="14" max="14" width="0" hidden="1" bestFit="1" customWidth="1"/>
  </cols>
  <sheetData>
    <row r="1" spans="1:14" ht="10.9" customHeight="1">
      <c r="A1" s="397"/>
      <c r="B1" s="397" t="s">
        <v>0</v>
      </c>
      <c r="C1" s="397"/>
      <c r="D1" s="397"/>
      <c r="E1" s="397"/>
      <c r="F1" s="397"/>
      <c r="G1" s="397"/>
      <c r="H1" s="397"/>
      <c r="I1" s="397"/>
      <c r="J1" s="397"/>
      <c r="K1" s="645" t="s">
        <v>1</v>
      </c>
      <c r="L1" s="645"/>
      <c r="M1" s="645"/>
      <c r="N1" s="645"/>
    </row>
    <row r="2" spans="1:14" ht="10.9" customHeight="1">
      <c r="A2" s="397"/>
      <c r="B2" s="397"/>
      <c r="C2" s="397"/>
      <c r="D2" s="397"/>
      <c r="E2" s="397"/>
      <c r="F2" s="397"/>
      <c r="G2" s="397"/>
      <c r="H2" s="397"/>
      <c r="I2" s="397"/>
      <c r="J2" s="397"/>
      <c r="K2" s="645"/>
      <c r="L2" s="645"/>
      <c r="M2" s="645"/>
      <c r="N2" s="645"/>
    </row>
    <row r="3" spans="1:14" ht="10.9" customHeight="1">
      <c r="A3" s="2"/>
      <c r="B3" s="647" t="s">
        <v>2</v>
      </c>
      <c r="C3" s="647"/>
      <c r="D3" s="647"/>
      <c r="E3" s="647"/>
      <c r="F3" s="647"/>
      <c r="G3" s="647"/>
      <c r="H3" s="647"/>
      <c r="I3" s="647"/>
      <c r="J3" s="647"/>
      <c r="K3" s="648"/>
      <c r="L3" s="648"/>
      <c r="M3" s="648"/>
      <c r="N3" s="648"/>
    </row>
    <row r="4" spans="1:14" ht="10.9" customHeight="1">
      <c r="A4" s="1"/>
      <c r="B4" s="397"/>
      <c r="C4" s="397"/>
      <c r="D4" s="397"/>
      <c r="E4" s="397"/>
      <c r="F4" s="397"/>
      <c r="G4" s="397"/>
      <c r="H4" s="397"/>
      <c r="I4" s="397"/>
      <c r="J4" s="397"/>
      <c r="K4" s="645"/>
      <c r="L4" s="645"/>
      <c r="M4" s="645"/>
      <c r="N4" s="645"/>
    </row>
    <row r="5" spans="1:14" ht="10.35" customHeight="1">
      <c r="A5" s="643" t="s">
        <v>3</v>
      </c>
      <c r="B5" s="643"/>
      <c r="C5" s="643"/>
      <c r="D5" s="643"/>
      <c r="E5" s="646" t="s">
        <v>650</v>
      </c>
      <c r="F5" s="644"/>
      <c r="G5" s="644"/>
      <c r="H5" s="643"/>
      <c r="I5" s="644"/>
      <c r="J5" s="644"/>
      <c r="K5" s="644"/>
      <c r="L5" s="644"/>
      <c r="M5" s="644"/>
      <c r="N5" s="644"/>
    </row>
    <row r="6" spans="1:14" ht="10.35" customHeight="1">
      <c r="A6" s="643" t="s">
        <v>5</v>
      </c>
      <c r="B6" s="643"/>
      <c r="C6" s="643"/>
      <c r="D6" s="643"/>
      <c r="E6" s="644" t="s">
        <v>6</v>
      </c>
      <c r="F6" s="644"/>
      <c r="G6" s="644"/>
      <c r="H6" s="643" t="s">
        <v>7</v>
      </c>
      <c r="I6" s="643"/>
      <c r="J6" s="643"/>
      <c r="K6" s="643"/>
      <c r="L6" s="644" t="s">
        <v>8</v>
      </c>
      <c r="M6" s="644"/>
      <c r="N6" s="644"/>
    </row>
    <row r="7" spans="1:14" ht="10.35" customHeight="1">
      <c r="A7" s="643" t="s">
        <v>9</v>
      </c>
      <c r="B7" s="643"/>
      <c r="C7" s="643"/>
      <c r="D7" s="643"/>
      <c r="E7" s="644" t="s">
        <v>10</v>
      </c>
      <c r="F7" s="644"/>
      <c r="G7" s="644"/>
      <c r="H7" s="643"/>
      <c r="I7" s="644"/>
      <c r="J7" s="644"/>
      <c r="K7" s="644"/>
      <c r="L7" s="644"/>
      <c r="M7" s="644"/>
      <c r="N7" s="644"/>
    </row>
    <row r="8" spans="1:14" ht="10.35" customHeight="1">
      <c r="A8" s="643"/>
      <c r="B8" s="643"/>
      <c r="C8" s="643"/>
      <c r="D8" s="643"/>
      <c r="E8" s="644"/>
      <c r="F8" s="644"/>
      <c r="G8" s="644"/>
      <c r="H8" s="643"/>
      <c r="I8" s="644"/>
      <c r="J8" s="644"/>
      <c r="K8" s="644"/>
      <c r="L8" s="644"/>
      <c r="M8" s="644"/>
      <c r="N8" s="644"/>
    </row>
    <row r="9" spans="1:14" ht="10.9" customHeight="1">
      <c r="A9" s="397"/>
      <c r="B9" s="397"/>
      <c r="C9" s="397"/>
      <c r="D9" s="397"/>
      <c r="E9" s="397"/>
      <c r="F9" s="397"/>
      <c r="G9" s="397"/>
      <c r="H9" s="397"/>
      <c r="I9" s="397"/>
      <c r="J9" s="397"/>
      <c r="K9" s="397"/>
      <c r="L9" s="397"/>
      <c r="M9" s="397"/>
      <c r="N9" s="397"/>
    </row>
    <row r="10" spans="1:14" ht="19.350000000000001" customHeight="1">
      <c r="A10" s="641" t="s">
        <v>15</v>
      </c>
      <c r="B10" s="641"/>
      <c r="C10" s="3" t="s">
        <v>16</v>
      </c>
      <c r="D10" s="641" t="s">
        <v>17</v>
      </c>
      <c r="E10" s="641"/>
      <c r="F10" s="641"/>
      <c r="G10" s="641" t="s">
        <v>18</v>
      </c>
      <c r="H10" s="641"/>
      <c r="I10" s="3" t="s">
        <v>19</v>
      </c>
      <c r="J10" s="641" t="s">
        <v>20</v>
      </c>
      <c r="K10" s="641"/>
      <c r="L10" s="641"/>
      <c r="M10" s="3" t="s">
        <v>21</v>
      </c>
      <c r="N10" s="3"/>
    </row>
    <row r="11" spans="1:14" ht="9.75" customHeight="1">
      <c r="A11" s="642" t="s">
        <v>22</v>
      </c>
      <c r="B11" s="642"/>
      <c r="C11" s="4"/>
      <c r="D11" s="642" t="s">
        <v>23</v>
      </c>
      <c r="E11" s="642"/>
      <c r="F11" s="642"/>
      <c r="G11" s="642"/>
      <c r="H11" s="642"/>
      <c r="I11" s="642"/>
      <c r="J11" s="642"/>
      <c r="K11" s="642"/>
      <c r="L11" s="642"/>
      <c r="M11" s="5">
        <f>SUM(M12:M19)</f>
        <v>0</v>
      </c>
      <c r="N11" s="4"/>
    </row>
    <row r="12" spans="1:14" ht="20.25" customHeight="1">
      <c r="A12" s="629" t="s">
        <v>24</v>
      </c>
      <c r="B12" s="629"/>
      <c r="C12" s="7">
        <v>16357</v>
      </c>
      <c r="D12" s="629" t="s">
        <v>25</v>
      </c>
      <c r="E12" s="629"/>
      <c r="F12" s="629"/>
      <c r="G12" s="634" t="s">
        <v>31</v>
      </c>
      <c r="H12" s="634"/>
      <c r="I12" s="8">
        <v>1</v>
      </c>
      <c r="J12" s="639"/>
      <c r="K12" s="636"/>
      <c r="L12" s="636"/>
      <c r="M12" s="9">
        <f t="shared" ref="M12:M19" si="0">ROUND(I12*J12,2)</f>
        <v>0</v>
      </c>
      <c r="N12" s="4"/>
    </row>
    <row r="13" spans="1:14" ht="20.25" customHeight="1">
      <c r="A13" s="629" t="s">
        <v>27</v>
      </c>
      <c r="B13" s="629"/>
      <c r="C13" s="7">
        <v>16380</v>
      </c>
      <c r="D13" s="629" t="s">
        <v>28</v>
      </c>
      <c r="E13" s="629"/>
      <c r="F13" s="629"/>
      <c r="G13" s="634" t="s">
        <v>31</v>
      </c>
      <c r="H13" s="634"/>
      <c r="I13" s="8">
        <v>1</v>
      </c>
      <c r="J13" s="640"/>
      <c r="K13" s="636"/>
      <c r="L13" s="636"/>
      <c r="M13" s="9">
        <f t="shared" si="0"/>
        <v>0</v>
      </c>
      <c r="N13" s="4"/>
    </row>
    <row r="14" spans="1:14" ht="20.25" customHeight="1">
      <c r="A14" s="629" t="s">
        <v>29</v>
      </c>
      <c r="B14" s="629"/>
      <c r="C14" s="7">
        <v>16355</v>
      </c>
      <c r="D14" s="629" t="s">
        <v>30</v>
      </c>
      <c r="E14" s="629"/>
      <c r="F14" s="629"/>
      <c r="G14" s="634" t="s">
        <v>31</v>
      </c>
      <c r="H14" s="634"/>
      <c r="I14" s="8">
        <v>1</v>
      </c>
      <c r="J14" s="639"/>
      <c r="K14" s="636"/>
      <c r="L14" s="636"/>
      <c r="M14" s="9">
        <f t="shared" si="0"/>
        <v>0</v>
      </c>
      <c r="N14" s="4"/>
    </row>
    <row r="15" spans="1:14" ht="20.25" customHeight="1">
      <c r="A15" s="629" t="s">
        <v>32</v>
      </c>
      <c r="B15" s="629"/>
      <c r="C15" s="7">
        <v>16491</v>
      </c>
      <c r="D15" s="629" t="s">
        <v>33</v>
      </c>
      <c r="E15" s="629"/>
      <c r="F15" s="629"/>
      <c r="G15" s="634" t="s">
        <v>31</v>
      </c>
      <c r="H15" s="634"/>
      <c r="I15" s="8">
        <v>1</v>
      </c>
      <c r="J15" s="640"/>
      <c r="K15" s="636"/>
      <c r="L15" s="636"/>
      <c r="M15" s="9">
        <f t="shared" si="0"/>
        <v>0</v>
      </c>
      <c r="N15" s="4"/>
    </row>
    <row r="16" spans="1:14" ht="20.25" customHeight="1">
      <c r="A16" s="629" t="s">
        <v>34</v>
      </c>
      <c r="B16" s="629"/>
      <c r="C16" s="7">
        <v>16755</v>
      </c>
      <c r="D16" s="629" t="s">
        <v>35</v>
      </c>
      <c r="E16" s="629"/>
      <c r="F16" s="629"/>
      <c r="G16" s="634" t="s">
        <v>36</v>
      </c>
      <c r="H16" s="634"/>
      <c r="I16" s="10">
        <v>12</v>
      </c>
      <c r="J16" s="638"/>
      <c r="K16" s="636"/>
      <c r="L16" s="636"/>
      <c r="M16" s="9">
        <f t="shared" si="0"/>
        <v>0</v>
      </c>
      <c r="N16" s="4"/>
    </row>
    <row r="17" spans="1:14" ht="20.25" customHeight="1">
      <c r="A17" s="629" t="s">
        <v>37</v>
      </c>
      <c r="B17" s="629"/>
      <c r="C17" s="7">
        <v>16756</v>
      </c>
      <c r="D17" s="629" t="s">
        <v>38</v>
      </c>
      <c r="E17" s="629"/>
      <c r="F17" s="629"/>
      <c r="G17" s="634" t="s">
        <v>39</v>
      </c>
      <c r="H17" s="634"/>
      <c r="I17" s="11">
        <v>770</v>
      </c>
      <c r="J17" s="638"/>
      <c r="K17" s="636"/>
      <c r="L17" s="636"/>
      <c r="M17" s="9">
        <f t="shared" si="0"/>
        <v>0</v>
      </c>
      <c r="N17" s="4"/>
    </row>
    <row r="18" spans="1:14" ht="20.25" customHeight="1">
      <c r="A18" s="629" t="s">
        <v>40</v>
      </c>
      <c r="B18" s="629"/>
      <c r="C18" s="7">
        <v>16341</v>
      </c>
      <c r="D18" s="629" t="s">
        <v>41</v>
      </c>
      <c r="E18" s="629"/>
      <c r="F18" s="629"/>
      <c r="G18" s="634" t="s">
        <v>39</v>
      </c>
      <c r="H18" s="634"/>
      <c r="I18" s="8">
        <v>6</v>
      </c>
      <c r="J18" s="635"/>
      <c r="K18" s="636"/>
      <c r="L18" s="636"/>
      <c r="M18" s="9">
        <f t="shared" si="0"/>
        <v>0</v>
      </c>
      <c r="N18" s="4"/>
    </row>
    <row r="19" spans="1:14" ht="20.25" customHeight="1">
      <c r="A19" s="629" t="s">
        <v>42</v>
      </c>
      <c r="B19" s="629"/>
      <c r="C19" s="7">
        <v>22734</v>
      </c>
      <c r="D19" s="629" t="s">
        <v>43</v>
      </c>
      <c r="E19" s="629"/>
      <c r="F19" s="629"/>
      <c r="G19" s="634" t="s">
        <v>39</v>
      </c>
      <c r="H19" s="634"/>
      <c r="I19" s="10">
        <v>87.5</v>
      </c>
      <c r="J19" s="637"/>
      <c r="K19" s="636"/>
      <c r="L19" s="636"/>
      <c r="M19" s="9">
        <f t="shared" si="0"/>
        <v>0</v>
      </c>
      <c r="N19" s="4"/>
    </row>
    <row r="20" spans="1:14" ht="9.75" customHeight="1">
      <c r="A20" s="630" t="s">
        <v>44</v>
      </c>
      <c r="B20" s="630"/>
      <c r="C20" s="630"/>
      <c r="D20" s="630"/>
      <c r="E20" s="630"/>
      <c r="F20" s="630"/>
      <c r="G20" s="630"/>
      <c r="H20" s="630"/>
      <c r="I20" s="630"/>
      <c r="J20" s="630"/>
      <c r="K20" s="630"/>
      <c r="L20" s="630"/>
      <c r="M20" s="12">
        <f>SUM(M12:N19)</f>
        <v>0</v>
      </c>
      <c r="N20" s="13"/>
    </row>
    <row r="21" spans="1:14" ht="6" customHeight="1">
      <c r="A21" s="631"/>
      <c r="B21" s="631"/>
      <c r="C21" s="631"/>
      <c r="D21" s="631"/>
      <c r="E21" s="631"/>
      <c r="F21" s="631"/>
      <c r="G21" s="631"/>
      <c r="H21" s="631"/>
      <c r="I21" s="631"/>
      <c r="J21" s="631"/>
      <c r="K21" s="631"/>
      <c r="L21" s="631"/>
      <c r="M21" s="631"/>
      <c r="N21" s="631"/>
    </row>
    <row r="22" spans="1:14" ht="10.9" customHeight="1">
      <c r="A22" s="632" t="s">
        <v>45</v>
      </c>
      <c r="B22" s="632"/>
      <c r="C22" s="632"/>
      <c r="D22" s="632"/>
      <c r="E22" s="632"/>
      <c r="F22" s="633" t="s">
        <v>46</v>
      </c>
      <c r="G22" s="633"/>
      <c r="H22" s="633"/>
      <c r="I22" s="633"/>
      <c r="J22" s="633"/>
      <c r="K22" s="633"/>
      <c r="L22" s="633"/>
      <c r="M22" s="633"/>
      <c r="N22" s="633"/>
    </row>
  </sheetData>
  <mergeCells count="62">
    <mergeCell ref="H6:K6"/>
    <mergeCell ref="L6:N6"/>
    <mergeCell ref="A1:A2"/>
    <mergeCell ref="B1:J1"/>
    <mergeCell ref="K1:N1"/>
    <mergeCell ref="B2:J2"/>
    <mergeCell ref="K2:N2"/>
    <mergeCell ref="B3:J3"/>
    <mergeCell ref="K3:N3"/>
    <mergeCell ref="A7:D7"/>
    <mergeCell ref="E7:N7"/>
    <mergeCell ref="A8:D8"/>
    <mergeCell ref="E8:N8"/>
    <mergeCell ref="B4:J4"/>
    <mergeCell ref="K4:N4"/>
    <mergeCell ref="A5:D5"/>
    <mergeCell ref="E5:N5"/>
    <mergeCell ref="A6:D6"/>
    <mergeCell ref="E6:G6"/>
    <mergeCell ref="A9:N9"/>
    <mergeCell ref="A10:B10"/>
    <mergeCell ref="D10:F10"/>
    <mergeCell ref="G10:H10"/>
    <mergeCell ref="J10:L10"/>
    <mergeCell ref="A11:B11"/>
    <mergeCell ref="D11:L11"/>
    <mergeCell ref="G12:H12"/>
    <mergeCell ref="J12:L12"/>
    <mergeCell ref="A13:B13"/>
    <mergeCell ref="D13:F13"/>
    <mergeCell ref="G13:H13"/>
    <mergeCell ref="J13:L13"/>
    <mergeCell ref="A12:B12"/>
    <mergeCell ref="D12:F12"/>
    <mergeCell ref="A14:B14"/>
    <mergeCell ref="D14:F14"/>
    <mergeCell ref="G14:H14"/>
    <mergeCell ref="J14:L14"/>
    <mergeCell ref="A15:B15"/>
    <mergeCell ref="D15:F15"/>
    <mergeCell ref="G15:H15"/>
    <mergeCell ref="J15:L15"/>
    <mergeCell ref="D19:F19"/>
    <mergeCell ref="G19:H19"/>
    <mergeCell ref="J19:L19"/>
    <mergeCell ref="A16:B16"/>
    <mergeCell ref="D16:F16"/>
    <mergeCell ref="G16:H16"/>
    <mergeCell ref="J16:L16"/>
    <mergeCell ref="D17:F17"/>
    <mergeCell ref="G17:H17"/>
    <mergeCell ref="J17:L17"/>
    <mergeCell ref="A17:B17"/>
    <mergeCell ref="A20:L20"/>
    <mergeCell ref="A21:N21"/>
    <mergeCell ref="A22:E22"/>
    <mergeCell ref="F22:N22"/>
    <mergeCell ref="A18:B18"/>
    <mergeCell ref="D18:F18"/>
    <mergeCell ref="G18:H18"/>
    <mergeCell ref="J18:L18"/>
    <mergeCell ref="A19:B19"/>
  </mergeCells>
  <pageMargins left="0.52999997138977051" right="0.52999997138977051" top="0.52999997138977051" bottom="0.76999998092651367" header="0" footer="0"/>
  <pageSetup paperSize="9" firstPageNumber="0" fitToWidth="0" fitToHeight="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dimension ref="A1:N135"/>
  <sheetViews>
    <sheetView topLeftCell="A113" zoomScaleNormal="100" workbookViewId="0">
      <selection sqref="A1:A2"/>
    </sheetView>
  </sheetViews>
  <sheetFormatPr defaultRowHeight="12.75"/>
  <cols>
    <col min="1" max="1" width="9.42578125" bestFit="1" customWidth="1"/>
    <col min="2" max="2" width="2.28515625" bestFit="1" customWidth="1"/>
    <col min="3" max="3" width="6.85546875" bestFit="1" customWidth="1"/>
    <col min="4" max="4" width="2" bestFit="1" customWidth="1"/>
    <col min="5" max="5" width="48.140625" bestFit="1" customWidth="1"/>
    <col min="6" max="6" width="31.5703125" bestFit="1" customWidth="1"/>
    <col min="7" max="8" width="2.7109375" bestFit="1" customWidth="1"/>
    <col min="9" max="9" width="9.5703125" bestFit="1" customWidth="1"/>
    <col min="10" max="10" width="1.42578125" bestFit="1" customWidth="1"/>
    <col min="11" max="11" width="6.85546875" bestFit="1" customWidth="1"/>
    <col min="12" max="12" width="2.7109375" bestFit="1" customWidth="1"/>
    <col min="13" max="13" width="11" bestFit="1" customWidth="1"/>
    <col min="14" max="14" width="0" hidden="1" bestFit="1" customWidth="1"/>
  </cols>
  <sheetData>
    <row r="1" spans="1:14" ht="10.9" customHeight="1">
      <c r="A1" s="397"/>
      <c r="B1" s="397" t="s">
        <v>0</v>
      </c>
      <c r="C1" s="397"/>
      <c r="D1" s="397"/>
      <c r="E1" s="397"/>
      <c r="F1" s="397"/>
      <c r="G1" s="397"/>
      <c r="H1" s="397"/>
      <c r="I1" s="397"/>
      <c r="J1" s="397"/>
      <c r="K1" s="645" t="s">
        <v>47</v>
      </c>
      <c r="L1" s="645"/>
      <c r="M1" s="645"/>
      <c r="N1" s="645"/>
    </row>
    <row r="2" spans="1:14" ht="10.9" customHeight="1">
      <c r="A2" s="397"/>
      <c r="B2" s="397"/>
      <c r="C2" s="397"/>
      <c r="D2" s="397"/>
      <c r="E2" s="397"/>
      <c r="F2" s="397"/>
      <c r="G2" s="397"/>
      <c r="H2" s="397"/>
      <c r="I2" s="397"/>
      <c r="J2" s="397"/>
      <c r="K2" s="645"/>
      <c r="L2" s="645"/>
      <c r="M2" s="645"/>
      <c r="N2" s="645"/>
    </row>
    <row r="3" spans="1:14" ht="10.9" customHeight="1">
      <c r="A3" s="2"/>
      <c r="B3" s="647" t="s">
        <v>2</v>
      </c>
      <c r="C3" s="647"/>
      <c r="D3" s="647"/>
      <c r="E3" s="647"/>
      <c r="F3" s="647"/>
      <c r="G3" s="647"/>
      <c r="H3" s="647"/>
      <c r="I3" s="647"/>
      <c r="J3" s="647"/>
      <c r="K3" s="648"/>
      <c r="L3" s="648"/>
      <c r="M3" s="648"/>
      <c r="N3" s="648"/>
    </row>
    <row r="4" spans="1:14" ht="10.9" customHeight="1">
      <c r="A4" s="1"/>
      <c r="B4" s="397"/>
      <c r="C4" s="397"/>
      <c r="D4" s="397"/>
      <c r="E4" s="397"/>
      <c r="F4" s="397"/>
      <c r="G4" s="397"/>
      <c r="H4" s="397"/>
      <c r="I4" s="397"/>
      <c r="J4" s="397"/>
      <c r="K4" s="645"/>
      <c r="L4" s="645"/>
      <c r="M4" s="645"/>
      <c r="N4" s="645"/>
    </row>
    <row r="5" spans="1:14" ht="10.35" customHeight="1">
      <c r="A5" s="643" t="s">
        <v>3</v>
      </c>
      <c r="B5" s="643"/>
      <c r="C5" s="643"/>
      <c r="D5" s="643"/>
      <c r="E5" s="644" t="s">
        <v>4</v>
      </c>
      <c r="F5" s="644"/>
      <c r="G5" s="644"/>
      <c r="H5" s="643"/>
      <c r="I5" s="644"/>
      <c r="J5" s="644"/>
      <c r="K5" s="644"/>
      <c r="L5" s="644"/>
      <c r="M5" s="644"/>
      <c r="N5" s="644"/>
    </row>
    <row r="6" spans="1:14" ht="10.35" customHeight="1">
      <c r="A6" s="643" t="s">
        <v>5</v>
      </c>
      <c r="B6" s="643"/>
      <c r="C6" s="643"/>
      <c r="D6" s="643"/>
      <c r="E6" s="644" t="s">
        <v>48</v>
      </c>
      <c r="F6" s="644"/>
      <c r="G6" s="644"/>
      <c r="H6" s="643" t="s">
        <v>7</v>
      </c>
      <c r="I6" s="643"/>
      <c r="J6" s="643"/>
      <c r="K6" s="643"/>
      <c r="L6" s="644" t="s">
        <v>49</v>
      </c>
      <c r="M6" s="644"/>
      <c r="N6" s="644"/>
    </row>
    <row r="7" spans="1:14" ht="10.35" customHeight="1">
      <c r="A7" s="643" t="s">
        <v>9</v>
      </c>
      <c r="B7" s="643"/>
      <c r="C7" s="643"/>
      <c r="D7" s="643"/>
      <c r="E7" s="644" t="s">
        <v>50</v>
      </c>
      <c r="F7" s="644"/>
      <c r="G7" s="644"/>
      <c r="H7" s="643"/>
      <c r="I7" s="644"/>
      <c r="J7" s="644"/>
      <c r="K7" s="644"/>
      <c r="L7" s="644"/>
      <c r="M7" s="644"/>
      <c r="N7" s="644"/>
    </row>
    <row r="8" spans="1:14" ht="10.35" customHeight="1">
      <c r="A8" s="643" t="s">
        <v>11</v>
      </c>
      <c r="B8" s="643"/>
      <c r="C8" s="643"/>
      <c r="D8" s="643"/>
      <c r="E8" s="644" t="s">
        <v>51</v>
      </c>
      <c r="F8" s="644"/>
      <c r="G8" s="644"/>
      <c r="H8" s="643"/>
      <c r="I8" s="644"/>
      <c r="J8" s="644"/>
      <c r="K8" s="644"/>
      <c r="L8" s="644"/>
      <c r="M8" s="644"/>
      <c r="N8" s="644"/>
    </row>
    <row r="9" spans="1:14" ht="10.35" customHeight="1">
      <c r="A9" s="643" t="s">
        <v>13</v>
      </c>
      <c r="B9" s="643"/>
      <c r="C9" s="643"/>
      <c r="D9" s="643"/>
      <c r="E9" s="644" t="s">
        <v>14</v>
      </c>
      <c r="F9" s="644"/>
      <c r="G9" s="644"/>
      <c r="H9" s="643"/>
      <c r="I9" s="644"/>
      <c r="J9" s="644"/>
      <c r="K9" s="644"/>
      <c r="L9" s="644"/>
      <c r="M9" s="644"/>
      <c r="N9" s="644"/>
    </row>
    <row r="10" spans="1:14" ht="10.9" customHeight="1">
      <c r="A10" s="397"/>
      <c r="B10" s="397"/>
      <c r="C10" s="397"/>
      <c r="D10" s="397"/>
      <c r="E10" s="397"/>
      <c r="F10" s="397"/>
      <c r="G10" s="397"/>
      <c r="H10" s="397"/>
      <c r="I10" s="397"/>
      <c r="J10" s="397"/>
      <c r="K10" s="397"/>
      <c r="L10" s="397"/>
      <c r="M10" s="397"/>
      <c r="N10" s="397"/>
    </row>
    <row r="11" spans="1:14" ht="19.350000000000001" customHeight="1">
      <c r="A11" s="641" t="s">
        <v>15</v>
      </c>
      <c r="B11" s="641"/>
      <c r="C11" s="3" t="s">
        <v>16</v>
      </c>
      <c r="D11" s="641" t="s">
        <v>17</v>
      </c>
      <c r="E11" s="641"/>
      <c r="F11" s="641"/>
      <c r="G11" s="641" t="s">
        <v>18</v>
      </c>
      <c r="H11" s="641"/>
      <c r="I11" s="3" t="s">
        <v>19</v>
      </c>
      <c r="J11" s="641" t="s">
        <v>20</v>
      </c>
      <c r="K11" s="641"/>
      <c r="L11" s="641"/>
      <c r="M11" s="3" t="s">
        <v>21</v>
      </c>
      <c r="N11" s="3"/>
    </row>
    <row r="12" spans="1:14" ht="9.75" customHeight="1">
      <c r="A12" s="642" t="s">
        <v>22</v>
      </c>
      <c r="B12" s="642"/>
      <c r="C12" s="4"/>
      <c r="D12" s="642" t="s">
        <v>52</v>
      </c>
      <c r="E12" s="642"/>
      <c r="F12" s="642"/>
      <c r="G12" s="642"/>
      <c r="H12" s="642"/>
      <c r="I12" s="642"/>
      <c r="J12" s="642"/>
      <c r="K12" s="642"/>
      <c r="L12" s="642"/>
      <c r="M12" s="14">
        <f>SUM(M13:M14)</f>
        <v>0</v>
      </c>
      <c r="N12" s="4"/>
    </row>
    <row r="13" spans="1:14" ht="29.1" customHeight="1">
      <c r="A13" s="629" t="s">
        <v>24</v>
      </c>
      <c r="B13" s="629"/>
      <c r="C13" s="7">
        <v>18086</v>
      </c>
      <c r="D13" s="629" t="s">
        <v>53</v>
      </c>
      <c r="E13" s="629"/>
      <c r="F13" s="629"/>
      <c r="G13" s="634" t="s">
        <v>39</v>
      </c>
      <c r="H13" s="634"/>
      <c r="I13" s="11">
        <v>157.72</v>
      </c>
      <c r="J13" s="635"/>
      <c r="K13" s="636"/>
      <c r="L13" s="636"/>
      <c r="M13" s="9">
        <f>ROUND(I13*J13,2)</f>
        <v>0</v>
      </c>
      <c r="N13" s="6"/>
    </row>
    <row r="14" spans="1:14" ht="19.350000000000001" customHeight="1">
      <c r="A14" s="629" t="s">
        <v>27</v>
      </c>
      <c r="B14" s="629"/>
      <c r="C14" s="7">
        <v>17132</v>
      </c>
      <c r="D14" s="629" t="s">
        <v>54</v>
      </c>
      <c r="E14" s="629"/>
      <c r="F14" s="629"/>
      <c r="G14" s="634" t="s">
        <v>55</v>
      </c>
      <c r="H14" s="634"/>
      <c r="I14" s="15">
        <v>3750</v>
      </c>
      <c r="J14" s="638"/>
      <c r="K14" s="636"/>
      <c r="L14" s="636"/>
      <c r="M14" s="9">
        <f>ROUND(I14*J14,2)</f>
        <v>0</v>
      </c>
      <c r="N14" s="6"/>
    </row>
    <row r="15" spans="1:14" ht="9.75" customHeight="1">
      <c r="A15" s="642" t="s">
        <v>56</v>
      </c>
      <c r="B15" s="642"/>
      <c r="C15" s="4"/>
      <c r="D15" s="642" t="s">
        <v>57</v>
      </c>
      <c r="E15" s="642"/>
      <c r="F15" s="642"/>
      <c r="G15" s="642"/>
      <c r="H15" s="642"/>
      <c r="I15" s="642"/>
      <c r="J15" s="642"/>
      <c r="K15" s="642"/>
      <c r="L15" s="642"/>
      <c r="M15" s="14">
        <f>SUM(M16:M19)</f>
        <v>0</v>
      </c>
      <c r="N15" s="4"/>
    </row>
    <row r="16" spans="1:14" ht="19.350000000000001" customHeight="1">
      <c r="A16" s="629" t="s">
        <v>58</v>
      </c>
      <c r="B16" s="629"/>
      <c r="C16" s="7">
        <v>18071</v>
      </c>
      <c r="D16" s="629" t="s">
        <v>59</v>
      </c>
      <c r="E16" s="629"/>
      <c r="F16" s="629"/>
      <c r="G16" s="634" t="s">
        <v>39</v>
      </c>
      <c r="H16" s="634"/>
      <c r="I16" s="10">
        <v>39.380000000000003</v>
      </c>
      <c r="J16" s="635"/>
      <c r="K16" s="636"/>
      <c r="L16" s="636"/>
      <c r="M16" s="9">
        <f t="shared" ref="M16:M79" si="0">ROUND(I16*J16,2)</f>
        <v>0</v>
      </c>
      <c r="N16" s="6"/>
    </row>
    <row r="17" spans="1:14" ht="19.350000000000001" customHeight="1">
      <c r="A17" s="629" t="s">
        <v>60</v>
      </c>
      <c r="B17" s="629"/>
      <c r="C17" s="7">
        <v>18072</v>
      </c>
      <c r="D17" s="629" t="s">
        <v>61</v>
      </c>
      <c r="E17" s="629"/>
      <c r="F17" s="629"/>
      <c r="G17" s="634" t="s">
        <v>39</v>
      </c>
      <c r="H17" s="634"/>
      <c r="I17" s="11">
        <v>110.63</v>
      </c>
      <c r="J17" s="635"/>
      <c r="K17" s="636"/>
      <c r="L17" s="636"/>
      <c r="M17" s="9">
        <f t="shared" si="0"/>
        <v>0</v>
      </c>
      <c r="N17" s="6"/>
    </row>
    <row r="18" spans="1:14" ht="19.350000000000001" customHeight="1">
      <c r="A18" s="629" t="s">
        <v>62</v>
      </c>
      <c r="B18" s="629"/>
      <c r="C18" s="7">
        <v>18073</v>
      </c>
      <c r="D18" s="629" t="s">
        <v>63</v>
      </c>
      <c r="E18" s="629"/>
      <c r="F18" s="629"/>
      <c r="G18" s="634" t="s">
        <v>39</v>
      </c>
      <c r="H18" s="634"/>
      <c r="I18" s="11">
        <v>110.63</v>
      </c>
      <c r="J18" s="637"/>
      <c r="K18" s="636"/>
      <c r="L18" s="636"/>
      <c r="M18" s="9">
        <f t="shared" si="0"/>
        <v>0</v>
      </c>
      <c r="N18" s="6"/>
    </row>
    <row r="19" spans="1:14" ht="19.350000000000001" customHeight="1">
      <c r="A19" s="629" t="s">
        <v>64</v>
      </c>
      <c r="B19" s="629"/>
      <c r="C19" s="7">
        <v>18074</v>
      </c>
      <c r="D19" s="629" t="s">
        <v>65</v>
      </c>
      <c r="E19" s="629"/>
      <c r="F19" s="629"/>
      <c r="G19" s="634" t="s">
        <v>39</v>
      </c>
      <c r="H19" s="634"/>
      <c r="I19" s="11">
        <v>110.63</v>
      </c>
      <c r="J19" s="649"/>
      <c r="K19" s="650"/>
      <c r="L19" s="650"/>
      <c r="M19" s="9">
        <f t="shared" si="0"/>
        <v>0</v>
      </c>
      <c r="N19" s="6"/>
    </row>
    <row r="20" spans="1:14" ht="9.75" customHeight="1">
      <c r="A20" s="642" t="s">
        <v>66</v>
      </c>
      <c r="B20" s="642"/>
      <c r="C20" s="4"/>
      <c r="D20" s="642" t="s">
        <v>67</v>
      </c>
      <c r="E20" s="642"/>
      <c r="F20" s="642"/>
      <c r="G20" s="642"/>
      <c r="H20" s="642"/>
      <c r="I20" s="642"/>
      <c r="J20" s="642"/>
      <c r="K20" s="642"/>
      <c r="L20" s="642"/>
      <c r="M20" s="16">
        <f>SUM(M21:M21)</f>
        <v>0</v>
      </c>
      <c r="N20" s="4"/>
    </row>
    <row r="21" spans="1:14" ht="29.1" customHeight="1">
      <c r="A21" s="629" t="s">
        <v>68</v>
      </c>
      <c r="B21" s="629"/>
      <c r="C21" s="7">
        <v>19730</v>
      </c>
      <c r="D21" s="629" t="s">
        <v>69</v>
      </c>
      <c r="E21" s="629"/>
      <c r="F21" s="629"/>
      <c r="G21" s="634" t="s">
        <v>31</v>
      </c>
      <c r="H21" s="634"/>
      <c r="I21" s="8">
        <v>1</v>
      </c>
      <c r="J21" s="639"/>
      <c r="K21" s="636"/>
      <c r="L21" s="636"/>
      <c r="M21" s="9">
        <f>ROUND(I21*J21,2)</f>
        <v>0</v>
      </c>
      <c r="N21" s="6"/>
    </row>
    <row r="22" spans="1:14" ht="9.75" customHeight="1">
      <c r="A22" s="642" t="s">
        <v>70</v>
      </c>
      <c r="B22" s="642"/>
      <c r="C22" s="4"/>
      <c r="D22" s="642" t="s">
        <v>71</v>
      </c>
      <c r="E22" s="642"/>
      <c r="F22" s="642"/>
      <c r="G22" s="642"/>
      <c r="H22" s="642"/>
      <c r="I22" s="642"/>
      <c r="J22" s="642"/>
      <c r="K22" s="642"/>
      <c r="L22" s="642"/>
      <c r="M22" s="14">
        <f>SUM(M23:M24)</f>
        <v>0</v>
      </c>
      <c r="N22" s="4"/>
    </row>
    <row r="23" spans="1:14" ht="29.1" customHeight="1">
      <c r="A23" s="629" t="s">
        <v>72</v>
      </c>
      <c r="B23" s="629"/>
      <c r="C23" s="7">
        <v>18075</v>
      </c>
      <c r="D23" s="629" t="s">
        <v>73</v>
      </c>
      <c r="E23" s="629"/>
      <c r="F23" s="629"/>
      <c r="G23" s="634" t="s">
        <v>39</v>
      </c>
      <c r="H23" s="634"/>
      <c r="I23" s="10">
        <v>57.75</v>
      </c>
      <c r="J23" s="635"/>
      <c r="K23" s="636"/>
      <c r="L23" s="636"/>
      <c r="M23" s="9">
        <f t="shared" si="0"/>
        <v>0</v>
      </c>
      <c r="N23" s="6"/>
    </row>
    <row r="24" spans="1:14" ht="29.1" customHeight="1">
      <c r="A24" s="629" t="s">
        <v>74</v>
      </c>
      <c r="B24" s="629"/>
      <c r="C24" s="7">
        <v>18076</v>
      </c>
      <c r="D24" s="629" t="s">
        <v>75</v>
      </c>
      <c r="E24" s="629"/>
      <c r="F24" s="629"/>
      <c r="G24" s="634" t="s">
        <v>39</v>
      </c>
      <c r="H24" s="634"/>
      <c r="I24" s="11">
        <v>162.75</v>
      </c>
      <c r="J24" s="635"/>
      <c r="K24" s="636"/>
      <c r="L24" s="636"/>
      <c r="M24" s="9">
        <f t="shared" si="0"/>
        <v>0</v>
      </c>
      <c r="N24" s="6"/>
    </row>
    <row r="25" spans="1:14" ht="9.75" customHeight="1">
      <c r="A25" s="642" t="s">
        <v>76</v>
      </c>
      <c r="B25" s="642"/>
      <c r="C25" s="4"/>
      <c r="D25" s="642" t="s">
        <v>77</v>
      </c>
      <c r="E25" s="642"/>
      <c r="F25" s="642"/>
      <c r="G25" s="642"/>
      <c r="H25" s="642"/>
      <c r="I25" s="642"/>
      <c r="J25" s="642"/>
      <c r="K25" s="642"/>
      <c r="L25" s="642"/>
      <c r="M25" s="16">
        <f>SUM(M26:M27)</f>
        <v>0</v>
      </c>
      <c r="N25" s="4"/>
    </row>
    <row r="26" spans="1:14" ht="19.350000000000001" customHeight="1">
      <c r="A26" s="629" t="s">
        <v>78</v>
      </c>
      <c r="B26" s="629"/>
      <c r="C26" s="7">
        <v>18067</v>
      </c>
      <c r="D26" s="629" t="s">
        <v>79</v>
      </c>
      <c r="E26" s="629"/>
      <c r="F26" s="629"/>
      <c r="G26" s="634" t="s">
        <v>80</v>
      </c>
      <c r="H26" s="634"/>
      <c r="I26" s="8">
        <v>3</v>
      </c>
      <c r="J26" s="635"/>
      <c r="K26" s="636"/>
      <c r="L26" s="636"/>
      <c r="M26" s="9">
        <f t="shared" si="0"/>
        <v>0</v>
      </c>
      <c r="N26" s="6"/>
    </row>
    <row r="27" spans="1:14" ht="19.350000000000001" customHeight="1">
      <c r="A27" s="629" t="s">
        <v>81</v>
      </c>
      <c r="B27" s="629"/>
      <c r="C27" s="7">
        <v>18079</v>
      </c>
      <c r="D27" s="629" t="s">
        <v>82</v>
      </c>
      <c r="E27" s="629"/>
      <c r="F27" s="629"/>
      <c r="G27" s="634" t="s">
        <v>39</v>
      </c>
      <c r="H27" s="634"/>
      <c r="I27" s="10">
        <v>10</v>
      </c>
      <c r="J27" s="635"/>
      <c r="K27" s="636"/>
      <c r="L27" s="636"/>
      <c r="M27" s="9">
        <f t="shared" si="0"/>
        <v>0</v>
      </c>
      <c r="N27" s="6"/>
    </row>
    <row r="28" spans="1:14" ht="9.75" customHeight="1">
      <c r="A28" s="642" t="s">
        <v>83</v>
      </c>
      <c r="B28" s="642"/>
      <c r="C28" s="4"/>
      <c r="D28" s="642" t="s">
        <v>84</v>
      </c>
      <c r="E28" s="642"/>
      <c r="F28" s="642"/>
      <c r="G28" s="642"/>
      <c r="H28" s="642"/>
      <c r="I28" s="642"/>
      <c r="J28" s="642"/>
      <c r="K28" s="642"/>
      <c r="L28" s="642"/>
      <c r="M28" s="16">
        <f>SUM(M29:M32)</f>
        <v>0</v>
      </c>
      <c r="N28" s="4"/>
    </row>
    <row r="29" spans="1:14" ht="29.1" customHeight="1">
      <c r="A29" s="629" t="s">
        <v>85</v>
      </c>
      <c r="B29" s="629"/>
      <c r="C29" s="7">
        <v>18089</v>
      </c>
      <c r="D29" s="629" t="s">
        <v>86</v>
      </c>
      <c r="E29" s="629"/>
      <c r="F29" s="629"/>
      <c r="G29" s="634" t="s">
        <v>31</v>
      </c>
      <c r="H29" s="634"/>
      <c r="I29" s="8">
        <v>1</v>
      </c>
      <c r="J29" s="639"/>
      <c r="K29" s="636"/>
      <c r="L29" s="636"/>
      <c r="M29" s="9">
        <f t="shared" si="0"/>
        <v>0</v>
      </c>
      <c r="N29" s="6"/>
    </row>
    <row r="30" spans="1:14" ht="19.350000000000001" customHeight="1">
      <c r="A30" s="629" t="s">
        <v>87</v>
      </c>
      <c r="B30" s="629"/>
      <c r="C30" s="7">
        <v>18082</v>
      </c>
      <c r="D30" s="629" t="s">
        <v>88</v>
      </c>
      <c r="E30" s="629"/>
      <c r="F30" s="629"/>
      <c r="G30" s="634" t="s">
        <v>89</v>
      </c>
      <c r="H30" s="634"/>
      <c r="I30" s="8">
        <v>1</v>
      </c>
      <c r="J30" s="635"/>
      <c r="K30" s="636"/>
      <c r="L30" s="636"/>
      <c r="M30" s="9">
        <f t="shared" si="0"/>
        <v>0</v>
      </c>
      <c r="N30" s="6"/>
    </row>
    <row r="31" spans="1:14" ht="19.350000000000001" customHeight="1">
      <c r="A31" s="629" t="s">
        <v>90</v>
      </c>
      <c r="B31" s="629"/>
      <c r="C31" s="7">
        <v>18083</v>
      </c>
      <c r="D31" s="629" t="s">
        <v>91</v>
      </c>
      <c r="E31" s="629"/>
      <c r="F31" s="629"/>
      <c r="G31" s="634" t="s">
        <v>89</v>
      </c>
      <c r="H31" s="634"/>
      <c r="I31" s="8">
        <v>1</v>
      </c>
      <c r="J31" s="635"/>
      <c r="K31" s="636"/>
      <c r="L31" s="636"/>
      <c r="M31" s="9">
        <f t="shared" si="0"/>
        <v>0</v>
      </c>
      <c r="N31" s="6"/>
    </row>
    <row r="32" spans="1:14" ht="19.350000000000001" customHeight="1">
      <c r="A32" s="629" t="s">
        <v>92</v>
      </c>
      <c r="B32" s="629"/>
      <c r="C32" s="7">
        <v>18087</v>
      </c>
      <c r="D32" s="629" t="s">
        <v>93</v>
      </c>
      <c r="E32" s="629"/>
      <c r="F32" s="629"/>
      <c r="G32" s="634" t="s">
        <v>89</v>
      </c>
      <c r="H32" s="634"/>
      <c r="I32" s="8">
        <v>1</v>
      </c>
      <c r="J32" s="635"/>
      <c r="K32" s="636"/>
      <c r="L32" s="636"/>
      <c r="M32" s="9">
        <f t="shared" si="0"/>
        <v>0</v>
      </c>
      <c r="N32" s="6"/>
    </row>
    <row r="33" spans="1:14" ht="9.75" customHeight="1">
      <c r="A33" s="642" t="s">
        <v>94</v>
      </c>
      <c r="B33" s="642"/>
      <c r="C33" s="4"/>
      <c r="D33" s="642" t="s">
        <v>95</v>
      </c>
      <c r="E33" s="642"/>
      <c r="F33" s="642"/>
      <c r="G33" s="642"/>
      <c r="H33" s="642"/>
      <c r="I33" s="642"/>
      <c r="J33" s="642"/>
      <c r="K33" s="642"/>
      <c r="L33" s="642"/>
      <c r="M33" s="14">
        <f>SUM(M34:M35)</f>
        <v>0</v>
      </c>
      <c r="N33" s="4"/>
    </row>
    <row r="34" spans="1:14" ht="29.1" customHeight="1">
      <c r="A34" s="629" t="s">
        <v>96</v>
      </c>
      <c r="B34" s="629"/>
      <c r="C34" s="7">
        <v>18078</v>
      </c>
      <c r="D34" s="629" t="s">
        <v>97</v>
      </c>
      <c r="E34" s="629"/>
      <c r="F34" s="629"/>
      <c r="G34" s="634" t="s">
        <v>39</v>
      </c>
      <c r="H34" s="634"/>
      <c r="I34" s="11">
        <v>131.25</v>
      </c>
      <c r="J34" s="649"/>
      <c r="K34" s="650"/>
      <c r="L34" s="650"/>
      <c r="M34" s="9">
        <f t="shared" si="0"/>
        <v>0</v>
      </c>
      <c r="N34" s="6"/>
    </row>
    <row r="35" spans="1:14" ht="19.350000000000001" customHeight="1">
      <c r="A35" s="629" t="s">
        <v>98</v>
      </c>
      <c r="B35" s="629"/>
      <c r="C35" s="7">
        <v>18081</v>
      </c>
      <c r="D35" s="629" t="s">
        <v>99</v>
      </c>
      <c r="E35" s="629"/>
      <c r="F35" s="629"/>
      <c r="G35" s="634" t="s">
        <v>39</v>
      </c>
      <c r="H35" s="634"/>
      <c r="I35" s="8">
        <v>7.5</v>
      </c>
      <c r="J35" s="637"/>
      <c r="K35" s="636"/>
      <c r="L35" s="636"/>
      <c r="M35" s="9">
        <f t="shared" si="0"/>
        <v>0</v>
      </c>
      <c r="N35" s="6"/>
    </row>
    <row r="36" spans="1:14" ht="9.75" customHeight="1">
      <c r="A36" s="642" t="s">
        <v>100</v>
      </c>
      <c r="B36" s="642"/>
      <c r="C36" s="4"/>
      <c r="D36" s="642" t="s">
        <v>101</v>
      </c>
      <c r="E36" s="642"/>
      <c r="F36" s="642"/>
      <c r="G36" s="642"/>
      <c r="H36" s="642"/>
      <c r="I36" s="642"/>
      <c r="J36" s="642"/>
      <c r="K36" s="642"/>
      <c r="L36" s="642"/>
      <c r="M36" s="16">
        <f>SUM(M37:M38)</f>
        <v>0</v>
      </c>
      <c r="N36" s="4"/>
    </row>
    <row r="37" spans="1:14" ht="19.350000000000001" customHeight="1">
      <c r="A37" s="629" t="s">
        <v>102</v>
      </c>
      <c r="B37" s="629"/>
      <c r="C37" s="7">
        <v>18239</v>
      </c>
      <c r="D37" s="629" t="s">
        <v>103</v>
      </c>
      <c r="E37" s="629"/>
      <c r="F37" s="629"/>
      <c r="G37" s="634" t="s">
        <v>104</v>
      </c>
      <c r="H37" s="634"/>
      <c r="I37" s="10">
        <v>12</v>
      </c>
      <c r="J37" s="638"/>
      <c r="K37" s="636"/>
      <c r="L37" s="636"/>
      <c r="M37" s="9">
        <f t="shared" si="0"/>
        <v>0</v>
      </c>
      <c r="N37" s="6"/>
    </row>
    <row r="38" spans="1:14" ht="38.85" customHeight="1">
      <c r="A38" s="629" t="s">
        <v>105</v>
      </c>
      <c r="B38" s="629"/>
      <c r="C38" s="7">
        <v>19750</v>
      </c>
      <c r="D38" s="629" t="s">
        <v>106</v>
      </c>
      <c r="E38" s="629"/>
      <c r="F38" s="629"/>
      <c r="G38" s="634" t="s">
        <v>31</v>
      </c>
      <c r="H38" s="634"/>
      <c r="I38" s="8">
        <v>1</v>
      </c>
      <c r="J38" s="639"/>
      <c r="K38" s="636"/>
      <c r="L38" s="636"/>
      <c r="M38" s="9">
        <f t="shared" si="0"/>
        <v>0</v>
      </c>
      <c r="N38" s="6"/>
    </row>
    <row r="39" spans="1:14" ht="9.75" customHeight="1">
      <c r="A39" s="642" t="s">
        <v>107</v>
      </c>
      <c r="B39" s="642"/>
      <c r="C39" s="4"/>
      <c r="D39" s="642" t="s">
        <v>108</v>
      </c>
      <c r="E39" s="642"/>
      <c r="F39" s="642"/>
      <c r="G39" s="642"/>
      <c r="H39" s="642"/>
      <c r="I39" s="642"/>
      <c r="J39" s="642"/>
      <c r="K39" s="642"/>
      <c r="L39" s="642"/>
      <c r="M39" s="16">
        <f>SUM(M40:M52)</f>
        <v>0</v>
      </c>
      <c r="N39" s="4"/>
    </row>
    <row r="40" spans="1:14" ht="19.350000000000001" customHeight="1">
      <c r="A40" s="629" t="s">
        <v>109</v>
      </c>
      <c r="B40" s="629"/>
      <c r="C40" s="7">
        <v>19134</v>
      </c>
      <c r="D40" s="629" t="s">
        <v>110</v>
      </c>
      <c r="E40" s="629"/>
      <c r="F40" s="629"/>
      <c r="G40" s="634" t="s">
        <v>104</v>
      </c>
      <c r="H40" s="634"/>
      <c r="I40" s="10">
        <v>12</v>
      </c>
      <c r="J40" s="637"/>
      <c r="K40" s="636"/>
      <c r="L40" s="636"/>
      <c r="M40" s="9">
        <f t="shared" si="0"/>
        <v>0</v>
      </c>
      <c r="N40" s="6"/>
    </row>
    <row r="41" spans="1:14" ht="19.350000000000001" customHeight="1">
      <c r="A41" s="629" t="s">
        <v>111</v>
      </c>
      <c r="B41" s="629"/>
      <c r="C41" s="7">
        <v>19135</v>
      </c>
      <c r="D41" s="629" t="s">
        <v>112</v>
      </c>
      <c r="E41" s="629"/>
      <c r="F41" s="629"/>
      <c r="G41" s="634" t="s">
        <v>104</v>
      </c>
      <c r="H41" s="634"/>
      <c r="I41" s="10">
        <v>20</v>
      </c>
      <c r="J41" s="637"/>
      <c r="K41" s="636"/>
      <c r="L41" s="636"/>
      <c r="M41" s="9">
        <f t="shared" si="0"/>
        <v>0</v>
      </c>
      <c r="N41" s="6"/>
    </row>
    <row r="42" spans="1:14" ht="19.350000000000001" customHeight="1">
      <c r="A42" s="629" t="s">
        <v>113</v>
      </c>
      <c r="B42" s="629"/>
      <c r="C42" s="7">
        <v>19210</v>
      </c>
      <c r="D42" s="629" t="s">
        <v>114</v>
      </c>
      <c r="E42" s="629"/>
      <c r="F42" s="629"/>
      <c r="G42" s="634" t="s">
        <v>104</v>
      </c>
      <c r="H42" s="634"/>
      <c r="I42" s="8">
        <v>7.5</v>
      </c>
      <c r="J42" s="637"/>
      <c r="K42" s="636"/>
      <c r="L42" s="636"/>
      <c r="M42" s="9">
        <f t="shared" si="0"/>
        <v>0</v>
      </c>
      <c r="N42" s="6"/>
    </row>
    <row r="43" spans="1:14" ht="19.350000000000001" customHeight="1">
      <c r="A43" s="629" t="s">
        <v>115</v>
      </c>
      <c r="B43" s="629"/>
      <c r="C43" s="7">
        <v>19208</v>
      </c>
      <c r="D43" s="629" t="s">
        <v>116</v>
      </c>
      <c r="E43" s="629"/>
      <c r="F43" s="629"/>
      <c r="G43" s="634" t="s">
        <v>89</v>
      </c>
      <c r="H43" s="634"/>
      <c r="I43" s="8">
        <v>2</v>
      </c>
      <c r="J43" s="637"/>
      <c r="K43" s="636"/>
      <c r="L43" s="636"/>
      <c r="M43" s="9">
        <f t="shared" si="0"/>
        <v>0</v>
      </c>
      <c r="N43" s="6"/>
    </row>
    <row r="44" spans="1:14" ht="19.350000000000001" customHeight="1">
      <c r="A44" s="629" t="s">
        <v>117</v>
      </c>
      <c r="B44" s="629"/>
      <c r="C44" s="7">
        <v>19241</v>
      </c>
      <c r="D44" s="629" t="s">
        <v>118</v>
      </c>
      <c r="E44" s="629"/>
      <c r="F44" s="629"/>
      <c r="G44" s="634" t="s">
        <v>89</v>
      </c>
      <c r="H44" s="634"/>
      <c r="I44" s="8">
        <v>1</v>
      </c>
      <c r="J44" s="637"/>
      <c r="K44" s="636"/>
      <c r="L44" s="636"/>
      <c r="M44" s="9">
        <f t="shared" si="0"/>
        <v>0</v>
      </c>
      <c r="N44" s="6"/>
    </row>
    <row r="45" spans="1:14" ht="19.350000000000001" customHeight="1">
      <c r="A45" s="629" t="s">
        <v>119</v>
      </c>
      <c r="B45" s="629"/>
      <c r="C45" s="7">
        <v>19211</v>
      </c>
      <c r="D45" s="629" t="s">
        <v>120</v>
      </c>
      <c r="E45" s="629"/>
      <c r="F45" s="629"/>
      <c r="G45" s="634" t="s">
        <v>104</v>
      </c>
      <c r="H45" s="634"/>
      <c r="I45" s="8">
        <v>6</v>
      </c>
      <c r="J45" s="638"/>
      <c r="K45" s="636"/>
      <c r="L45" s="636"/>
      <c r="M45" s="9">
        <f t="shared" si="0"/>
        <v>0</v>
      </c>
      <c r="N45" s="6"/>
    </row>
    <row r="46" spans="1:14" ht="19.350000000000001" customHeight="1">
      <c r="A46" s="629" t="s">
        <v>121</v>
      </c>
      <c r="B46" s="629"/>
      <c r="C46" s="7">
        <v>20976</v>
      </c>
      <c r="D46" s="629" t="s">
        <v>122</v>
      </c>
      <c r="E46" s="629"/>
      <c r="F46" s="629"/>
      <c r="G46" s="634" t="s">
        <v>89</v>
      </c>
      <c r="H46" s="634"/>
      <c r="I46" s="8">
        <v>3</v>
      </c>
      <c r="J46" s="637"/>
      <c r="K46" s="636"/>
      <c r="L46" s="636"/>
      <c r="M46" s="9">
        <f t="shared" si="0"/>
        <v>0</v>
      </c>
      <c r="N46" s="6"/>
    </row>
    <row r="47" spans="1:14" ht="19.350000000000001" customHeight="1">
      <c r="A47" s="629" t="s">
        <v>123</v>
      </c>
      <c r="B47" s="629"/>
      <c r="C47" s="7">
        <v>20977</v>
      </c>
      <c r="D47" s="629" t="s">
        <v>124</v>
      </c>
      <c r="E47" s="629"/>
      <c r="F47" s="629"/>
      <c r="G47" s="634" t="s">
        <v>89</v>
      </c>
      <c r="H47" s="634"/>
      <c r="I47" s="8">
        <v>2</v>
      </c>
      <c r="J47" s="637"/>
      <c r="K47" s="636"/>
      <c r="L47" s="636"/>
      <c r="M47" s="9">
        <f t="shared" si="0"/>
        <v>0</v>
      </c>
      <c r="N47" s="6"/>
    </row>
    <row r="48" spans="1:14" ht="19.350000000000001" customHeight="1">
      <c r="A48" s="629" t="s">
        <v>125</v>
      </c>
      <c r="B48" s="629"/>
      <c r="C48" s="7">
        <v>19216</v>
      </c>
      <c r="D48" s="629" t="s">
        <v>126</v>
      </c>
      <c r="E48" s="629"/>
      <c r="F48" s="629"/>
      <c r="G48" s="634" t="s">
        <v>89</v>
      </c>
      <c r="H48" s="634"/>
      <c r="I48" s="8">
        <v>4</v>
      </c>
      <c r="J48" s="637"/>
      <c r="K48" s="636"/>
      <c r="L48" s="636"/>
      <c r="M48" s="9">
        <f t="shared" si="0"/>
        <v>0</v>
      </c>
      <c r="N48" s="6"/>
    </row>
    <row r="49" spans="1:14" ht="19.350000000000001" customHeight="1">
      <c r="A49" s="629" t="s">
        <v>127</v>
      </c>
      <c r="B49" s="629"/>
      <c r="C49" s="7">
        <v>16376</v>
      </c>
      <c r="D49" s="629" t="s">
        <v>128</v>
      </c>
      <c r="E49" s="629"/>
      <c r="F49" s="629"/>
      <c r="G49" s="634" t="s">
        <v>104</v>
      </c>
      <c r="H49" s="634"/>
      <c r="I49" s="10">
        <v>97</v>
      </c>
      <c r="J49" s="638"/>
      <c r="K49" s="636"/>
      <c r="L49" s="636"/>
      <c r="M49" s="9">
        <f t="shared" si="0"/>
        <v>0</v>
      </c>
      <c r="N49" s="6"/>
    </row>
    <row r="50" spans="1:14" ht="29.1" customHeight="1">
      <c r="A50" s="629" t="s">
        <v>129</v>
      </c>
      <c r="B50" s="629"/>
      <c r="C50" s="7">
        <v>20119</v>
      </c>
      <c r="D50" s="629" t="s">
        <v>130</v>
      </c>
      <c r="E50" s="629"/>
      <c r="F50" s="629"/>
      <c r="G50" s="634" t="s">
        <v>89</v>
      </c>
      <c r="H50" s="634"/>
      <c r="I50" s="8">
        <v>5</v>
      </c>
      <c r="J50" s="635"/>
      <c r="K50" s="636"/>
      <c r="L50" s="636"/>
      <c r="M50" s="9">
        <f t="shared" si="0"/>
        <v>0</v>
      </c>
      <c r="N50" s="6"/>
    </row>
    <row r="51" spans="1:14" ht="29.1" customHeight="1">
      <c r="A51" s="629" t="s">
        <v>131</v>
      </c>
      <c r="B51" s="629"/>
      <c r="C51" s="7">
        <v>20120</v>
      </c>
      <c r="D51" s="629" t="s">
        <v>132</v>
      </c>
      <c r="E51" s="629"/>
      <c r="F51" s="629"/>
      <c r="G51" s="634" t="s">
        <v>89</v>
      </c>
      <c r="H51" s="634"/>
      <c r="I51" s="8">
        <v>3</v>
      </c>
      <c r="J51" s="635"/>
      <c r="K51" s="636"/>
      <c r="L51" s="636"/>
      <c r="M51" s="9">
        <f t="shared" si="0"/>
        <v>0</v>
      </c>
      <c r="N51" s="6"/>
    </row>
    <row r="52" spans="1:14" ht="19.350000000000001" customHeight="1">
      <c r="A52" s="629" t="s">
        <v>133</v>
      </c>
      <c r="B52" s="629"/>
      <c r="C52" s="7">
        <v>19605</v>
      </c>
      <c r="D52" s="629" t="s">
        <v>134</v>
      </c>
      <c r="E52" s="629"/>
      <c r="F52" s="629"/>
      <c r="G52" s="634" t="s">
        <v>135</v>
      </c>
      <c r="H52" s="634"/>
      <c r="I52" s="8">
        <v>4</v>
      </c>
      <c r="J52" s="635"/>
      <c r="K52" s="636"/>
      <c r="L52" s="636"/>
      <c r="M52" s="9">
        <f t="shared" si="0"/>
        <v>0</v>
      </c>
      <c r="N52" s="6"/>
    </row>
    <row r="53" spans="1:14" ht="9.75" customHeight="1">
      <c r="A53" s="651">
        <v>10</v>
      </c>
      <c r="B53" s="642"/>
      <c r="C53" s="4"/>
      <c r="D53" s="642" t="s">
        <v>136</v>
      </c>
      <c r="E53" s="642"/>
      <c r="F53" s="642"/>
      <c r="G53" s="642"/>
      <c r="H53" s="642"/>
      <c r="I53" s="642"/>
      <c r="J53" s="642"/>
      <c r="K53" s="642"/>
      <c r="L53" s="642"/>
      <c r="M53" s="16">
        <f>SUM(M54:M63)</f>
        <v>0</v>
      </c>
      <c r="N53" s="4"/>
    </row>
    <row r="54" spans="1:14" ht="19.350000000000001" customHeight="1">
      <c r="A54" s="629" t="s">
        <v>137</v>
      </c>
      <c r="B54" s="629"/>
      <c r="C54" s="7">
        <v>19135</v>
      </c>
      <c r="D54" s="629" t="s">
        <v>112</v>
      </c>
      <c r="E54" s="629"/>
      <c r="F54" s="629"/>
      <c r="G54" s="634" t="s">
        <v>104</v>
      </c>
      <c r="H54" s="634"/>
      <c r="I54" s="10">
        <v>20</v>
      </c>
      <c r="J54" s="637"/>
      <c r="K54" s="636"/>
      <c r="L54" s="636"/>
      <c r="M54" s="9">
        <f t="shared" si="0"/>
        <v>0</v>
      </c>
      <c r="N54" s="6"/>
    </row>
    <row r="55" spans="1:14" ht="19.350000000000001" customHeight="1">
      <c r="A55" s="629" t="s">
        <v>138</v>
      </c>
      <c r="B55" s="629"/>
      <c r="C55" s="7">
        <v>19258</v>
      </c>
      <c r="D55" s="629" t="s">
        <v>139</v>
      </c>
      <c r="E55" s="629"/>
      <c r="F55" s="629"/>
      <c r="G55" s="634" t="s">
        <v>104</v>
      </c>
      <c r="H55" s="634"/>
      <c r="I55" s="8">
        <v>7.5</v>
      </c>
      <c r="J55" s="637"/>
      <c r="K55" s="636"/>
      <c r="L55" s="636"/>
      <c r="M55" s="9">
        <f t="shared" si="0"/>
        <v>0</v>
      </c>
      <c r="N55" s="6"/>
    </row>
    <row r="56" spans="1:14" ht="19.350000000000001" customHeight="1">
      <c r="A56" s="629" t="s">
        <v>140</v>
      </c>
      <c r="B56" s="629"/>
      <c r="C56" s="7">
        <v>20971</v>
      </c>
      <c r="D56" s="629" t="s">
        <v>141</v>
      </c>
      <c r="E56" s="629"/>
      <c r="F56" s="629"/>
      <c r="G56" s="634" t="s">
        <v>89</v>
      </c>
      <c r="H56" s="634"/>
      <c r="I56" s="8">
        <v>1</v>
      </c>
      <c r="J56" s="637"/>
      <c r="K56" s="636"/>
      <c r="L56" s="636"/>
      <c r="M56" s="9">
        <f t="shared" si="0"/>
        <v>0</v>
      </c>
      <c r="N56" s="6"/>
    </row>
    <row r="57" spans="1:14" ht="19.350000000000001" customHeight="1">
      <c r="A57" s="629" t="s">
        <v>142</v>
      </c>
      <c r="B57" s="629"/>
      <c r="C57" s="7">
        <v>20977</v>
      </c>
      <c r="D57" s="629" t="s">
        <v>124</v>
      </c>
      <c r="E57" s="629"/>
      <c r="F57" s="629"/>
      <c r="G57" s="634" t="s">
        <v>89</v>
      </c>
      <c r="H57" s="634"/>
      <c r="I57" s="8">
        <v>1</v>
      </c>
      <c r="J57" s="637"/>
      <c r="K57" s="636"/>
      <c r="L57" s="636"/>
      <c r="M57" s="9">
        <f t="shared" si="0"/>
        <v>0</v>
      </c>
      <c r="N57" s="6"/>
    </row>
    <row r="58" spans="1:14" ht="19.350000000000001" customHeight="1">
      <c r="A58" s="629" t="s">
        <v>143</v>
      </c>
      <c r="B58" s="629"/>
      <c r="C58" s="7">
        <v>20968</v>
      </c>
      <c r="D58" s="629" t="s">
        <v>144</v>
      </c>
      <c r="E58" s="629"/>
      <c r="F58" s="629"/>
      <c r="G58" s="634" t="s">
        <v>89</v>
      </c>
      <c r="H58" s="634"/>
      <c r="I58" s="8">
        <v>1</v>
      </c>
      <c r="J58" s="637"/>
      <c r="K58" s="636"/>
      <c r="L58" s="636"/>
      <c r="M58" s="9">
        <f t="shared" si="0"/>
        <v>0</v>
      </c>
      <c r="N58" s="6"/>
    </row>
    <row r="59" spans="1:14" ht="19.350000000000001" customHeight="1">
      <c r="A59" s="629" t="s">
        <v>145</v>
      </c>
      <c r="B59" s="629"/>
      <c r="C59" s="7">
        <v>19509</v>
      </c>
      <c r="D59" s="629" t="s">
        <v>146</v>
      </c>
      <c r="E59" s="629"/>
      <c r="F59" s="629"/>
      <c r="G59" s="634" t="s">
        <v>104</v>
      </c>
      <c r="H59" s="634"/>
      <c r="I59" s="10">
        <v>16.5</v>
      </c>
      <c r="J59" s="638"/>
      <c r="K59" s="636"/>
      <c r="L59" s="636"/>
      <c r="M59" s="9">
        <f t="shared" si="0"/>
        <v>0</v>
      </c>
      <c r="N59" s="6"/>
    </row>
    <row r="60" spans="1:14" ht="19.350000000000001" customHeight="1">
      <c r="A60" s="629" t="s">
        <v>147</v>
      </c>
      <c r="B60" s="629"/>
      <c r="C60" s="7">
        <v>19571</v>
      </c>
      <c r="D60" s="629" t="s">
        <v>148</v>
      </c>
      <c r="E60" s="629"/>
      <c r="F60" s="629"/>
      <c r="G60" s="634" t="s">
        <v>104</v>
      </c>
      <c r="H60" s="634"/>
      <c r="I60" s="8">
        <v>8.5</v>
      </c>
      <c r="J60" s="638"/>
      <c r="K60" s="636"/>
      <c r="L60" s="636"/>
      <c r="M60" s="9">
        <f t="shared" si="0"/>
        <v>0</v>
      </c>
      <c r="N60" s="6"/>
    </row>
    <row r="61" spans="1:14" ht="19.350000000000001" customHeight="1">
      <c r="A61" s="629" t="s">
        <v>149</v>
      </c>
      <c r="B61" s="629"/>
      <c r="C61" s="7">
        <v>19663</v>
      </c>
      <c r="D61" s="629" t="s">
        <v>150</v>
      </c>
      <c r="E61" s="629"/>
      <c r="F61" s="629"/>
      <c r="G61" s="634" t="s">
        <v>89</v>
      </c>
      <c r="H61" s="634"/>
      <c r="I61" s="10">
        <v>57.5</v>
      </c>
      <c r="J61" s="638"/>
      <c r="K61" s="636"/>
      <c r="L61" s="636"/>
      <c r="M61" s="9">
        <f t="shared" si="0"/>
        <v>0</v>
      </c>
      <c r="N61" s="6"/>
    </row>
    <row r="62" spans="1:14" ht="19.350000000000001" customHeight="1">
      <c r="A62" s="629" t="s">
        <v>151</v>
      </c>
      <c r="B62" s="629"/>
      <c r="C62" s="7">
        <v>19635</v>
      </c>
      <c r="D62" s="629" t="s">
        <v>152</v>
      </c>
      <c r="E62" s="629"/>
      <c r="F62" s="629"/>
      <c r="G62" s="634" t="s">
        <v>89</v>
      </c>
      <c r="H62" s="634"/>
      <c r="I62" s="8">
        <v>1</v>
      </c>
      <c r="J62" s="635"/>
      <c r="K62" s="636"/>
      <c r="L62" s="636"/>
      <c r="M62" s="9">
        <f t="shared" si="0"/>
        <v>0</v>
      </c>
      <c r="N62" s="6"/>
    </row>
    <row r="63" spans="1:14" ht="19.350000000000001" customHeight="1">
      <c r="A63" s="629" t="s">
        <v>153</v>
      </c>
      <c r="B63" s="629"/>
      <c r="C63" s="7">
        <v>19664</v>
      </c>
      <c r="D63" s="629" t="s">
        <v>154</v>
      </c>
      <c r="E63" s="629"/>
      <c r="F63" s="629"/>
      <c r="G63" s="634" t="s">
        <v>89</v>
      </c>
      <c r="H63" s="634"/>
      <c r="I63" s="8">
        <v>1</v>
      </c>
      <c r="J63" s="639"/>
      <c r="K63" s="636"/>
      <c r="L63" s="636"/>
      <c r="M63" s="9">
        <f t="shared" si="0"/>
        <v>0</v>
      </c>
      <c r="N63" s="6"/>
    </row>
    <row r="64" spans="1:14" ht="9.75" customHeight="1">
      <c r="A64" s="651">
        <v>11</v>
      </c>
      <c r="B64" s="642"/>
      <c r="C64" s="4"/>
      <c r="D64" s="642" t="s">
        <v>155</v>
      </c>
      <c r="E64" s="642"/>
      <c r="F64" s="642"/>
      <c r="G64" s="642"/>
      <c r="H64" s="642"/>
      <c r="I64" s="642"/>
      <c r="J64" s="642"/>
      <c r="K64" s="642"/>
      <c r="L64" s="642"/>
      <c r="M64" s="17">
        <f>SUM(M65:M66)</f>
        <v>0</v>
      </c>
      <c r="N64" s="4"/>
    </row>
    <row r="65" spans="1:14" ht="19.350000000000001" customHeight="1">
      <c r="A65" s="629" t="s">
        <v>156</v>
      </c>
      <c r="B65" s="629"/>
      <c r="C65" s="7">
        <v>19134</v>
      </c>
      <c r="D65" s="629" t="s">
        <v>110</v>
      </c>
      <c r="E65" s="629"/>
      <c r="F65" s="629"/>
      <c r="G65" s="634" t="s">
        <v>104</v>
      </c>
      <c r="H65" s="634"/>
      <c r="I65" s="8">
        <v>7.5</v>
      </c>
      <c r="J65" s="637"/>
      <c r="K65" s="636"/>
      <c r="L65" s="636"/>
      <c r="M65" s="9">
        <f t="shared" si="0"/>
        <v>0</v>
      </c>
      <c r="N65" s="6"/>
    </row>
    <row r="66" spans="1:14" ht="19.350000000000001" customHeight="1">
      <c r="A66" s="629" t="s">
        <v>157</v>
      </c>
      <c r="B66" s="629"/>
      <c r="C66" s="7">
        <v>19509</v>
      </c>
      <c r="D66" s="629" t="s">
        <v>146</v>
      </c>
      <c r="E66" s="629"/>
      <c r="F66" s="629"/>
      <c r="G66" s="634" t="s">
        <v>104</v>
      </c>
      <c r="H66" s="634"/>
      <c r="I66" s="8">
        <v>7.5</v>
      </c>
      <c r="J66" s="638"/>
      <c r="K66" s="636"/>
      <c r="L66" s="636"/>
      <c r="M66" s="9">
        <f t="shared" si="0"/>
        <v>0</v>
      </c>
      <c r="N66" s="6"/>
    </row>
    <row r="67" spans="1:14" ht="9.75" customHeight="1">
      <c r="A67" s="651">
        <v>12</v>
      </c>
      <c r="B67" s="642"/>
      <c r="C67" s="4"/>
      <c r="D67" s="642" t="s">
        <v>158</v>
      </c>
      <c r="E67" s="642"/>
      <c r="F67" s="642"/>
      <c r="G67" s="642"/>
      <c r="H67" s="642"/>
      <c r="I67" s="642"/>
      <c r="J67" s="642"/>
      <c r="K67" s="642"/>
      <c r="L67" s="642"/>
      <c r="M67" s="16">
        <f>SUM(M68:M74)</f>
        <v>0</v>
      </c>
      <c r="N67" s="4"/>
    </row>
    <row r="68" spans="1:14" ht="19.350000000000001" customHeight="1">
      <c r="A68" s="629" t="s">
        <v>159</v>
      </c>
      <c r="B68" s="629"/>
      <c r="C68" s="7">
        <v>19134</v>
      </c>
      <c r="D68" s="629" t="s">
        <v>110</v>
      </c>
      <c r="E68" s="629"/>
      <c r="F68" s="629"/>
      <c r="G68" s="634" t="s">
        <v>104</v>
      </c>
      <c r="H68" s="634"/>
      <c r="I68" s="10">
        <v>20</v>
      </c>
      <c r="J68" s="637"/>
      <c r="K68" s="636"/>
      <c r="L68" s="636"/>
      <c r="M68" s="9">
        <f t="shared" si="0"/>
        <v>0</v>
      </c>
      <c r="N68" s="6"/>
    </row>
    <row r="69" spans="1:14" ht="19.350000000000001" customHeight="1">
      <c r="A69" s="629" t="s">
        <v>160</v>
      </c>
      <c r="B69" s="629"/>
      <c r="C69" s="7">
        <v>20976</v>
      </c>
      <c r="D69" s="629" t="s">
        <v>122</v>
      </c>
      <c r="E69" s="629"/>
      <c r="F69" s="629"/>
      <c r="G69" s="634" t="s">
        <v>89</v>
      </c>
      <c r="H69" s="634"/>
      <c r="I69" s="8">
        <v>1</v>
      </c>
      <c r="J69" s="637"/>
      <c r="K69" s="636"/>
      <c r="L69" s="636"/>
      <c r="M69" s="9">
        <f t="shared" si="0"/>
        <v>0</v>
      </c>
      <c r="N69" s="6"/>
    </row>
    <row r="70" spans="1:14" ht="19.350000000000001" customHeight="1">
      <c r="A70" s="629" t="s">
        <v>161</v>
      </c>
      <c r="B70" s="629"/>
      <c r="C70" s="7">
        <v>19259</v>
      </c>
      <c r="D70" s="629" t="s">
        <v>162</v>
      </c>
      <c r="E70" s="629"/>
      <c r="F70" s="629"/>
      <c r="G70" s="634" t="s">
        <v>89</v>
      </c>
      <c r="H70" s="634"/>
      <c r="I70" s="8">
        <v>1</v>
      </c>
      <c r="J70" s="637"/>
      <c r="K70" s="636"/>
      <c r="L70" s="636"/>
      <c r="M70" s="9">
        <f t="shared" si="0"/>
        <v>0</v>
      </c>
      <c r="N70" s="6"/>
    </row>
    <row r="71" spans="1:14" ht="19.350000000000001" customHeight="1">
      <c r="A71" s="629" t="s">
        <v>163</v>
      </c>
      <c r="B71" s="629"/>
      <c r="C71" s="7">
        <v>19617</v>
      </c>
      <c r="D71" s="629" t="s">
        <v>164</v>
      </c>
      <c r="E71" s="629"/>
      <c r="F71" s="629"/>
      <c r="G71" s="634" t="s">
        <v>104</v>
      </c>
      <c r="H71" s="634"/>
      <c r="I71" s="10">
        <v>83</v>
      </c>
      <c r="J71" s="638"/>
      <c r="K71" s="636"/>
      <c r="L71" s="636"/>
      <c r="M71" s="9">
        <f t="shared" si="0"/>
        <v>0</v>
      </c>
      <c r="N71" s="6"/>
    </row>
    <row r="72" spans="1:14" ht="19.350000000000001" customHeight="1">
      <c r="A72" s="629" t="s">
        <v>165</v>
      </c>
      <c r="B72" s="629"/>
      <c r="C72" s="7">
        <v>19571</v>
      </c>
      <c r="D72" s="629" t="s">
        <v>148</v>
      </c>
      <c r="E72" s="629"/>
      <c r="F72" s="629"/>
      <c r="G72" s="634" t="s">
        <v>104</v>
      </c>
      <c r="H72" s="634"/>
      <c r="I72" s="10">
        <v>27.5</v>
      </c>
      <c r="J72" s="638"/>
      <c r="K72" s="636"/>
      <c r="L72" s="636"/>
      <c r="M72" s="9">
        <f t="shared" si="0"/>
        <v>0</v>
      </c>
      <c r="N72" s="6"/>
    </row>
    <row r="73" spans="1:14" ht="19.350000000000001" customHeight="1">
      <c r="A73" s="629" t="s">
        <v>166</v>
      </c>
      <c r="B73" s="629"/>
      <c r="C73" s="7">
        <v>19624</v>
      </c>
      <c r="D73" s="629" t="s">
        <v>167</v>
      </c>
      <c r="E73" s="629"/>
      <c r="F73" s="629"/>
      <c r="G73" s="634" t="s">
        <v>89</v>
      </c>
      <c r="H73" s="634"/>
      <c r="I73" s="8">
        <v>1</v>
      </c>
      <c r="J73" s="635"/>
      <c r="K73" s="636"/>
      <c r="L73" s="636"/>
      <c r="M73" s="9">
        <f t="shared" si="0"/>
        <v>0</v>
      </c>
      <c r="N73" s="6"/>
    </row>
    <row r="74" spans="1:14" ht="19.350000000000001" customHeight="1">
      <c r="A74" s="629" t="s">
        <v>168</v>
      </c>
      <c r="B74" s="629"/>
      <c r="C74" s="7">
        <v>19633</v>
      </c>
      <c r="D74" s="629" t="s">
        <v>169</v>
      </c>
      <c r="E74" s="629"/>
      <c r="F74" s="629"/>
      <c r="G74" s="634" t="s">
        <v>89</v>
      </c>
      <c r="H74" s="634"/>
      <c r="I74" s="8">
        <v>2</v>
      </c>
      <c r="J74" s="637"/>
      <c r="K74" s="636"/>
      <c r="L74" s="636"/>
      <c r="M74" s="9">
        <f t="shared" si="0"/>
        <v>0</v>
      </c>
      <c r="N74" s="6"/>
    </row>
    <row r="75" spans="1:14" ht="9.75" customHeight="1">
      <c r="A75" s="651">
        <v>13</v>
      </c>
      <c r="B75" s="642"/>
      <c r="C75" s="4"/>
      <c r="D75" s="642" t="s">
        <v>170</v>
      </c>
      <c r="E75" s="642"/>
      <c r="F75" s="642"/>
      <c r="G75" s="642"/>
      <c r="H75" s="642"/>
      <c r="I75" s="642"/>
      <c r="J75" s="642"/>
      <c r="K75" s="642"/>
      <c r="L75" s="642"/>
      <c r="M75" s="16">
        <f>SUM(M76:M84)</f>
        <v>0</v>
      </c>
      <c r="N75" s="4"/>
    </row>
    <row r="76" spans="1:14" ht="19.350000000000001" customHeight="1">
      <c r="A76" s="629" t="s">
        <v>171</v>
      </c>
      <c r="B76" s="629"/>
      <c r="C76" s="7">
        <v>19135</v>
      </c>
      <c r="D76" s="629" t="s">
        <v>112</v>
      </c>
      <c r="E76" s="629"/>
      <c r="F76" s="629"/>
      <c r="G76" s="634" t="s">
        <v>104</v>
      </c>
      <c r="H76" s="634"/>
      <c r="I76" s="10">
        <v>18</v>
      </c>
      <c r="J76" s="637"/>
      <c r="K76" s="636"/>
      <c r="L76" s="636"/>
      <c r="M76" s="9">
        <f t="shared" si="0"/>
        <v>0</v>
      </c>
      <c r="N76" s="6"/>
    </row>
    <row r="77" spans="1:14" ht="19.350000000000001" customHeight="1">
      <c r="A77" s="629" t="s">
        <v>172</v>
      </c>
      <c r="B77" s="629"/>
      <c r="C77" s="7">
        <v>19254</v>
      </c>
      <c r="D77" s="629" t="s">
        <v>173</v>
      </c>
      <c r="E77" s="629"/>
      <c r="F77" s="629"/>
      <c r="G77" s="634" t="s">
        <v>104</v>
      </c>
      <c r="H77" s="634"/>
      <c r="I77" s="8">
        <v>7.5</v>
      </c>
      <c r="J77" s="637"/>
      <c r="K77" s="636"/>
      <c r="L77" s="636"/>
      <c r="M77" s="9">
        <f t="shared" si="0"/>
        <v>0</v>
      </c>
      <c r="N77" s="6"/>
    </row>
    <row r="78" spans="1:14" ht="29.1" customHeight="1">
      <c r="A78" s="629" t="s">
        <v>174</v>
      </c>
      <c r="B78" s="629"/>
      <c r="C78" s="7">
        <v>19257</v>
      </c>
      <c r="D78" s="629" t="s">
        <v>175</v>
      </c>
      <c r="E78" s="629"/>
      <c r="F78" s="629"/>
      <c r="G78" s="634" t="s">
        <v>104</v>
      </c>
      <c r="H78" s="634"/>
      <c r="I78" s="10">
        <v>20</v>
      </c>
      <c r="J78" s="637"/>
      <c r="K78" s="636"/>
      <c r="L78" s="636"/>
      <c r="M78" s="9">
        <f t="shared" si="0"/>
        <v>0</v>
      </c>
      <c r="N78" s="6"/>
    </row>
    <row r="79" spans="1:14" ht="19.350000000000001" customHeight="1">
      <c r="A79" s="629" t="s">
        <v>176</v>
      </c>
      <c r="B79" s="629"/>
      <c r="C79" s="7">
        <v>20977</v>
      </c>
      <c r="D79" s="629" t="s">
        <v>124</v>
      </c>
      <c r="E79" s="629"/>
      <c r="F79" s="629"/>
      <c r="G79" s="634" t="s">
        <v>89</v>
      </c>
      <c r="H79" s="634"/>
      <c r="I79" s="8">
        <v>2</v>
      </c>
      <c r="J79" s="637"/>
      <c r="K79" s="636"/>
      <c r="L79" s="636"/>
      <c r="M79" s="9">
        <f t="shared" si="0"/>
        <v>0</v>
      </c>
      <c r="N79" s="6"/>
    </row>
    <row r="80" spans="1:14" ht="19.350000000000001" customHeight="1">
      <c r="A80" s="629" t="s">
        <v>177</v>
      </c>
      <c r="B80" s="629"/>
      <c r="C80" s="7">
        <v>20968</v>
      </c>
      <c r="D80" s="629" t="s">
        <v>144</v>
      </c>
      <c r="E80" s="629"/>
      <c r="F80" s="629"/>
      <c r="G80" s="634" t="s">
        <v>89</v>
      </c>
      <c r="H80" s="634"/>
      <c r="I80" s="8">
        <v>4</v>
      </c>
      <c r="J80" s="637"/>
      <c r="K80" s="636"/>
      <c r="L80" s="636"/>
      <c r="M80" s="9">
        <f>ROUND(I80*J80,2)</f>
        <v>0</v>
      </c>
      <c r="N80" s="6"/>
    </row>
    <row r="81" spans="1:14" ht="19.350000000000001" customHeight="1">
      <c r="A81" s="629" t="s">
        <v>178</v>
      </c>
      <c r="B81" s="629"/>
      <c r="C81" s="7">
        <v>19255</v>
      </c>
      <c r="D81" s="629" t="s">
        <v>179</v>
      </c>
      <c r="E81" s="629"/>
      <c r="F81" s="629"/>
      <c r="G81" s="634" t="s">
        <v>89</v>
      </c>
      <c r="H81" s="634"/>
      <c r="I81" s="8">
        <v>2</v>
      </c>
      <c r="J81" s="637"/>
      <c r="K81" s="636"/>
      <c r="L81" s="636"/>
      <c r="M81" s="9">
        <f>ROUND(I81*J81,2)</f>
        <v>0</v>
      </c>
      <c r="N81" s="6"/>
    </row>
    <row r="82" spans="1:14" ht="29.1" customHeight="1">
      <c r="A82" s="629" t="s">
        <v>180</v>
      </c>
      <c r="B82" s="629"/>
      <c r="C82" s="7">
        <v>19709</v>
      </c>
      <c r="D82" s="629" t="s">
        <v>181</v>
      </c>
      <c r="E82" s="629"/>
      <c r="F82" s="629"/>
      <c r="G82" s="634" t="s">
        <v>104</v>
      </c>
      <c r="H82" s="634"/>
      <c r="I82" s="10">
        <v>85</v>
      </c>
      <c r="J82" s="638"/>
      <c r="K82" s="636"/>
      <c r="L82" s="636"/>
      <c r="M82" s="9">
        <f>ROUND(I82*J82,2)</f>
        <v>0</v>
      </c>
      <c r="N82" s="6"/>
    </row>
    <row r="83" spans="1:14" ht="29.1" customHeight="1">
      <c r="A83" s="629" t="s">
        <v>182</v>
      </c>
      <c r="B83" s="629"/>
      <c r="C83" s="7">
        <v>19653</v>
      </c>
      <c r="D83" s="629" t="s">
        <v>183</v>
      </c>
      <c r="E83" s="629"/>
      <c r="F83" s="629"/>
      <c r="G83" s="634" t="s">
        <v>89</v>
      </c>
      <c r="H83" s="634"/>
      <c r="I83" s="8">
        <v>6</v>
      </c>
      <c r="J83" s="637"/>
      <c r="K83" s="636"/>
      <c r="L83" s="636"/>
      <c r="M83" s="9">
        <f>ROUND(I83*J83,2)</f>
        <v>0</v>
      </c>
      <c r="N83" s="6"/>
    </row>
    <row r="84" spans="1:14" ht="19.350000000000001" customHeight="1">
      <c r="A84" s="629" t="s">
        <v>184</v>
      </c>
      <c r="B84" s="629"/>
      <c r="C84" s="7">
        <v>19683</v>
      </c>
      <c r="D84" s="629" t="s">
        <v>185</v>
      </c>
      <c r="E84" s="629"/>
      <c r="F84" s="629"/>
      <c r="G84" s="634" t="s">
        <v>89</v>
      </c>
      <c r="H84" s="634"/>
      <c r="I84" s="8">
        <v>1</v>
      </c>
      <c r="J84" s="635"/>
      <c r="K84" s="636"/>
      <c r="L84" s="636"/>
      <c r="M84" s="9">
        <f>ROUND(I84*J84,2)</f>
        <v>0</v>
      </c>
      <c r="N84" s="6"/>
    </row>
    <row r="85" spans="1:14" ht="9.75" customHeight="1">
      <c r="A85" s="651">
        <v>14</v>
      </c>
      <c r="B85" s="642"/>
      <c r="C85" s="4"/>
      <c r="D85" s="642" t="s">
        <v>186</v>
      </c>
      <c r="E85" s="642"/>
      <c r="F85" s="642"/>
      <c r="G85" s="642"/>
      <c r="H85" s="642"/>
      <c r="I85" s="642"/>
      <c r="J85" s="642"/>
      <c r="K85" s="642"/>
      <c r="L85" s="642"/>
      <c r="M85" s="14">
        <f>SUM(M86:M105)</f>
        <v>0</v>
      </c>
      <c r="N85" s="4"/>
    </row>
    <row r="86" spans="1:14" ht="19.350000000000001" customHeight="1">
      <c r="A86" s="629" t="s">
        <v>187</v>
      </c>
      <c r="B86" s="629"/>
      <c r="C86" s="7">
        <v>18587</v>
      </c>
      <c r="D86" s="629" t="s">
        <v>188</v>
      </c>
      <c r="E86" s="629"/>
      <c r="F86" s="629"/>
      <c r="G86" s="634" t="s">
        <v>104</v>
      </c>
      <c r="H86" s="634"/>
      <c r="I86" s="10">
        <v>40</v>
      </c>
      <c r="J86" s="637"/>
      <c r="K86" s="636"/>
      <c r="L86" s="636"/>
      <c r="M86" s="9">
        <f t="shared" ref="M86:M105" si="1">ROUND(I86*J86,2)</f>
        <v>0</v>
      </c>
      <c r="N86" s="6"/>
    </row>
    <row r="87" spans="1:14" ht="19.350000000000001" customHeight="1">
      <c r="A87" s="629" t="s">
        <v>189</v>
      </c>
      <c r="B87" s="629"/>
      <c r="C87" s="7">
        <v>18572</v>
      </c>
      <c r="D87" s="629" t="s">
        <v>190</v>
      </c>
      <c r="E87" s="629"/>
      <c r="F87" s="629"/>
      <c r="G87" s="634" t="s">
        <v>104</v>
      </c>
      <c r="H87" s="634"/>
      <c r="I87" s="10">
        <v>20</v>
      </c>
      <c r="J87" s="637"/>
      <c r="K87" s="636"/>
      <c r="L87" s="636"/>
      <c r="M87" s="9">
        <f t="shared" si="1"/>
        <v>0</v>
      </c>
      <c r="N87" s="6"/>
    </row>
    <row r="88" spans="1:14" ht="19.350000000000001" customHeight="1">
      <c r="A88" s="629" t="s">
        <v>191</v>
      </c>
      <c r="B88" s="629"/>
      <c r="C88" s="7">
        <v>18571</v>
      </c>
      <c r="D88" s="629" t="s">
        <v>192</v>
      </c>
      <c r="E88" s="629"/>
      <c r="F88" s="629"/>
      <c r="G88" s="634" t="s">
        <v>104</v>
      </c>
      <c r="H88" s="634"/>
      <c r="I88" s="10">
        <v>40</v>
      </c>
      <c r="J88" s="637"/>
      <c r="K88" s="636"/>
      <c r="L88" s="636"/>
      <c r="M88" s="9">
        <f t="shared" si="1"/>
        <v>0</v>
      </c>
      <c r="N88" s="6"/>
    </row>
    <row r="89" spans="1:14" ht="19.350000000000001" customHeight="1">
      <c r="A89" s="629" t="s">
        <v>193</v>
      </c>
      <c r="B89" s="629"/>
      <c r="C89" s="7">
        <v>18575</v>
      </c>
      <c r="D89" s="629" t="s">
        <v>194</v>
      </c>
      <c r="E89" s="629"/>
      <c r="F89" s="629"/>
      <c r="G89" s="634" t="s">
        <v>104</v>
      </c>
      <c r="H89" s="634"/>
      <c r="I89" s="10">
        <v>12</v>
      </c>
      <c r="J89" s="637"/>
      <c r="K89" s="636"/>
      <c r="L89" s="636"/>
      <c r="M89" s="9">
        <f t="shared" si="1"/>
        <v>0</v>
      </c>
      <c r="N89" s="6"/>
    </row>
    <row r="90" spans="1:14" ht="19.350000000000001" customHeight="1">
      <c r="A90" s="629" t="s">
        <v>195</v>
      </c>
      <c r="B90" s="629"/>
      <c r="C90" s="7">
        <v>18202</v>
      </c>
      <c r="D90" s="629" t="s">
        <v>196</v>
      </c>
      <c r="E90" s="629"/>
      <c r="F90" s="629"/>
      <c r="G90" s="634" t="s">
        <v>89</v>
      </c>
      <c r="H90" s="634"/>
      <c r="I90" s="8">
        <v>4</v>
      </c>
      <c r="J90" s="637"/>
      <c r="K90" s="636"/>
      <c r="L90" s="636"/>
      <c r="M90" s="9">
        <f t="shared" si="1"/>
        <v>0</v>
      </c>
      <c r="N90" s="6"/>
    </row>
    <row r="91" spans="1:14" ht="19.350000000000001" customHeight="1">
      <c r="A91" s="629" t="s">
        <v>197</v>
      </c>
      <c r="B91" s="629"/>
      <c r="C91" s="7">
        <v>19092</v>
      </c>
      <c r="D91" s="629" t="s">
        <v>198</v>
      </c>
      <c r="E91" s="629"/>
      <c r="F91" s="629"/>
      <c r="G91" s="634" t="s">
        <v>89</v>
      </c>
      <c r="H91" s="634"/>
      <c r="I91" s="8">
        <v>1</v>
      </c>
      <c r="J91" s="635"/>
      <c r="K91" s="636"/>
      <c r="L91" s="636"/>
      <c r="M91" s="9">
        <f t="shared" si="1"/>
        <v>0</v>
      </c>
      <c r="N91" s="6"/>
    </row>
    <row r="92" spans="1:14" ht="19.350000000000001" customHeight="1">
      <c r="A92" s="629" t="s">
        <v>199</v>
      </c>
      <c r="B92" s="629"/>
      <c r="C92" s="7">
        <v>21631</v>
      </c>
      <c r="D92" s="629" t="s">
        <v>200</v>
      </c>
      <c r="E92" s="629"/>
      <c r="F92" s="629"/>
      <c r="G92" s="634" t="s">
        <v>104</v>
      </c>
      <c r="H92" s="634"/>
      <c r="I92" s="8">
        <v>5.34</v>
      </c>
      <c r="J92" s="635"/>
      <c r="K92" s="636"/>
      <c r="L92" s="636"/>
      <c r="M92" s="9">
        <f t="shared" si="1"/>
        <v>0</v>
      </c>
      <c r="N92" s="6"/>
    </row>
    <row r="93" spans="1:14" ht="19.350000000000001" customHeight="1">
      <c r="A93" s="629" t="s">
        <v>201</v>
      </c>
      <c r="B93" s="629"/>
      <c r="C93" s="7">
        <v>21585</v>
      </c>
      <c r="D93" s="629" t="s">
        <v>202</v>
      </c>
      <c r="E93" s="629"/>
      <c r="F93" s="629"/>
      <c r="G93" s="634" t="s">
        <v>89</v>
      </c>
      <c r="H93" s="634"/>
      <c r="I93" s="8">
        <v>8</v>
      </c>
      <c r="J93" s="635"/>
      <c r="K93" s="636"/>
      <c r="L93" s="636"/>
      <c r="M93" s="9">
        <f t="shared" si="1"/>
        <v>0</v>
      </c>
      <c r="N93" s="6"/>
    </row>
    <row r="94" spans="1:14" ht="19.350000000000001" customHeight="1">
      <c r="A94" s="629" t="s">
        <v>203</v>
      </c>
      <c r="B94" s="629"/>
      <c r="C94" s="7">
        <v>19093</v>
      </c>
      <c r="D94" s="629" t="s">
        <v>204</v>
      </c>
      <c r="E94" s="629"/>
      <c r="F94" s="629"/>
      <c r="G94" s="634" t="s">
        <v>89</v>
      </c>
      <c r="H94" s="634"/>
      <c r="I94" s="8">
        <v>1</v>
      </c>
      <c r="J94" s="635"/>
      <c r="K94" s="636"/>
      <c r="L94" s="636"/>
      <c r="M94" s="9">
        <f t="shared" si="1"/>
        <v>0</v>
      </c>
      <c r="N94" s="6"/>
    </row>
    <row r="95" spans="1:14" ht="19.350000000000001" customHeight="1">
      <c r="A95" s="629" t="s">
        <v>205</v>
      </c>
      <c r="B95" s="629"/>
      <c r="C95" s="7">
        <v>19094</v>
      </c>
      <c r="D95" s="629" t="s">
        <v>206</v>
      </c>
      <c r="E95" s="629"/>
      <c r="F95" s="629"/>
      <c r="G95" s="634" t="s">
        <v>89</v>
      </c>
      <c r="H95" s="634"/>
      <c r="I95" s="8">
        <v>8</v>
      </c>
      <c r="J95" s="637"/>
      <c r="K95" s="636"/>
      <c r="L95" s="636"/>
      <c r="M95" s="9">
        <f t="shared" si="1"/>
        <v>0</v>
      </c>
      <c r="N95" s="6"/>
    </row>
    <row r="96" spans="1:14" ht="19.350000000000001" customHeight="1">
      <c r="A96" s="629" t="s">
        <v>207</v>
      </c>
      <c r="B96" s="629"/>
      <c r="C96" s="7">
        <v>19095</v>
      </c>
      <c r="D96" s="629" t="s">
        <v>208</v>
      </c>
      <c r="E96" s="629"/>
      <c r="F96" s="629"/>
      <c r="G96" s="634" t="s">
        <v>89</v>
      </c>
      <c r="H96" s="634"/>
      <c r="I96" s="8">
        <v>1</v>
      </c>
      <c r="J96" s="635"/>
      <c r="K96" s="636"/>
      <c r="L96" s="636"/>
      <c r="M96" s="9">
        <f t="shared" si="1"/>
        <v>0</v>
      </c>
      <c r="N96" s="6"/>
    </row>
    <row r="97" spans="1:14" ht="29.1" customHeight="1">
      <c r="A97" s="629" t="s">
        <v>209</v>
      </c>
      <c r="B97" s="629"/>
      <c r="C97" s="7">
        <v>19101</v>
      </c>
      <c r="D97" s="629" t="s">
        <v>210</v>
      </c>
      <c r="E97" s="629"/>
      <c r="F97" s="629"/>
      <c r="G97" s="634" t="s">
        <v>89</v>
      </c>
      <c r="H97" s="634"/>
      <c r="I97" s="8">
        <v>2</v>
      </c>
      <c r="J97" s="639"/>
      <c r="K97" s="636"/>
      <c r="L97" s="636"/>
      <c r="M97" s="9">
        <f t="shared" si="1"/>
        <v>0</v>
      </c>
      <c r="N97" s="6"/>
    </row>
    <row r="98" spans="1:14" ht="19.350000000000001" customHeight="1">
      <c r="A98" s="629" t="s">
        <v>211</v>
      </c>
      <c r="B98" s="629"/>
      <c r="C98" s="7">
        <v>19020</v>
      </c>
      <c r="D98" s="629" t="s">
        <v>212</v>
      </c>
      <c r="E98" s="629"/>
      <c r="F98" s="629"/>
      <c r="G98" s="634" t="s">
        <v>89</v>
      </c>
      <c r="H98" s="634"/>
      <c r="I98" s="8">
        <v>9</v>
      </c>
      <c r="J98" s="635"/>
      <c r="K98" s="636"/>
      <c r="L98" s="636"/>
      <c r="M98" s="9">
        <f t="shared" si="1"/>
        <v>0</v>
      </c>
      <c r="N98" s="6"/>
    </row>
    <row r="99" spans="1:14" ht="19.350000000000001" customHeight="1">
      <c r="A99" s="629" t="s">
        <v>213</v>
      </c>
      <c r="B99" s="629"/>
      <c r="C99" s="7">
        <v>21643</v>
      </c>
      <c r="D99" s="629" t="s">
        <v>214</v>
      </c>
      <c r="E99" s="629"/>
      <c r="F99" s="629"/>
      <c r="G99" s="634" t="s">
        <v>89</v>
      </c>
      <c r="H99" s="634"/>
      <c r="I99" s="8">
        <v>4</v>
      </c>
      <c r="J99" s="635"/>
      <c r="K99" s="636"/>
      <c r="L99" s="636"/>
      <c r="M99" s="9">
        <f t="shared" si="1"/>
        <v>0</v>
      </c>
      <c r="N99" s="6"/>
    </row>
    <row r="100" spans="1:14" ht="19.350000000000001" customHeight="1">
      <c r="A100" s="629" t="s">
        <v>215</v>
      </c>
      <c r="B100" s="629"/>
      <c r="C100" s="7">
        <v>19099</v>
      </c>
      <c r="D100" s="629" t="s">
        <v>216</v>
      </c>
      <c r="E100" s="629"/>
      <c r="F100" s="629"/>
      <c r="G100" s="634" t="s">
        <v>89</v>
      </c>
      <c r="H100" s="634"/>
      <c r="I100" s="8">
        <v>4</v>
      </c>
      <c r="J100" s="635"/>
      <c r="K100" s="636"/>
      <c r="L100" s="636"/>
      <c r="M100" s="9">
        <f t="shared" si="1"/>
        <v>0</v>
      </c>
      <c r="N100" s="6"/>
    </row>
    <row r="101" spans="1:14" ht="19.350000000000001" customHeight="1">
      <c r="A101" s="629" t="s">
        <v>217</v>
      </c>
      <c r="B101" s="629"/>
      <c r="C101" s="7">
        <v>19006</v>
      </c>
      <c r="D101" s="629" t="s">
        <v>218</v>
      </c>
      <c r="E101" s="629"/>
      <c r="F101" s="629"/>
      <c r="G101" s="634" t="s">
        <v>89</v>
      </c>
      <c r="H101" s="634"/>
      <c r="I101" s="8">
        <v>8</v>
      </c>
      <c r="J101" s="637"/>
      <c r="K101" s="636"/>
      <c r="L101" s="636"/>
      <c r="M101" s="9">
        <f t="shared" si="1"/>
        <v>0</v>
      </c>
      <c r="N101" s="6"/>
    </row>
    <row r="102" spans="1:14" ht="19.350000000000001" customHeight="1">
      <c r="A102" s="629" t="s">
        <v>219</v>
      </c>
      <c r="B102" s="629"/>
      <c r="C102" s="7">
        <v>19074</v>
      </c>
      <c r="D102" s="629" t="s">
        <v>220</v>
      </c>
      <c r="E102" s="629"/>
      <c r="F102" s="629"/>
      <c r="G102" s="634" t="s">
        <v>89</v>
      </c>
      <c r="H102" s="634"/>
      <c r="I102" s="8">
        <v>3</v>
      </c>
      <c r="J102" s="637"/>
      <c r="K102" s="636"/>
      <c r="L102" s="636"/>
      <c r="M102" s="9">
        <f t="shared" si="1"/>
        <v>0</v>
      </c>
      <c r="N102" s="6"/>
    </row>
    <row r="103" spans="1:14" ht="19.350000000000001" customHeight="1">
      <c r="A103" s="629" t="s">
        <v>221</v>
      </c>
      <c r="B103" s="629"/>
      <c r="C103" s="7">
        <v>19100</v>
      </c>
      <c r="D103" s="629" t="s">
        <v>222</v>
      </c>
      <c r="E103" s="629"/>
      <c r="F103" s="629"/>
      <c r="G103" s="634" t="s">
        <v>89</v>
      </c>
      <c r="H103" s="634"/>
      <c r="I103" s="8">
        <v>9</v>
      </c>
      <c r="J103" s="635"/>
      <c r="K103" s="636"/>
      <c r="L103" s="636"/>
      <c r="M103" s="9">
        <f t="shared" si="1"/>
        <v>0</v>
      </c>
      <c r="N103" s="6"/>
    </row>
    <row r="104" spans="1:14" ht="19.350000000000001" customHeight="1">
      <c r="A104" s="629" t="s">
        <v>223</v>
      </c>
      <c r="B104" s="629"/>
      <c r="C104" s="7">
        <v>19096</v>
      </c>
      <c r="D104" s="629" t="s">
        <v>224</v>
      </c>
      <c r="E104" s="629"/>
      <c r="F104" s="629"/>
      <c r="G104" s="634" t="s">
        <v>89</v>
      </c>
      <c r="H104" s="634"/>
      <c r="I104" s="8">
        <v>3</v>
      </c>
      <c r="J104" s="637"/>
      <c r="K104" s="636"/>
      <c r="L104" s="636"/>
      <c r="M104" s="9">
        <f t="shared" si="1"/>
        <v>0</v>
      </c>
      <c r="N104" s="6"/>
    </row>
    <row r="105" spans="1:14" ht="19.350000000000001" customHeight="1">
      <c r="A105" s="629" t="s">
        <v>225</v>
      </c>
      <c r="B105" s="629"/>
      <c r="C105" s="7">
        <v>19097</v>
      </c>
      <c r="D105" s="629" t="s">
        <v>226</v>
      </c>
      <c r="E105" s="629"/>
      <c r="F105" s="629"/>
      <c r="G105" s="634" t="s">
        <v>89</v>
      </c>
      <c r="H105" s="634"/>
      <c r="I105" s="8">
        <v>1</v>
      </c>
      <c r="J105" s="637"/>
      <c r="K105" s="636"/>
      <c r="L105" s="636"/>
      <c r="M105" s="9">
        <f t="shared" si="1"/>
        <v>0</v>
      </c>
      <c r="N105" s="6"/>
    </row>
    <row r="106" spans="1:14" ht="9.75" customHeight="1">
      <c r="A106" s="651">
        <v>15</v>
      </c>
      <c r="B106" s="642"/>
      <c r="C106" s="4"/>
      <c r="D106" s="642" t="s">
        <v>227</v>
      </c>
      <c r="E106" s="642"/>
      <c r="F106" s="642"/>
      <c r="G106" s="642"/>
      <c r="H106" s="642"/>
      <c r="I106" s="642"/>
      <c r="J106" s="642"/>
      <c r="K106" s="642"/>
      <c r="L106" s="642"/>
      <c r="M106" s="17">
        <f>SUM(M107:M109)</f>
        <v>0</v>
      </c>
      <c r="N106" s="4"/>
    </row>
    <row r="107" spans="1:14" ht="19.350000000000001" customHeight="1">
      <c r="A107" s="629" t="s">
        <v>228</v>
      </c>
      <c r="B107" s="629"/>
      <c r="C107" s="7">
        <v>19105</v>
      </c>
      <c r="D107" s="629" t="s">
        <v>229</v>
      </c>
      <c r="E107" s="629"/>
      <c r="F107" s="629"/>
      <c r="G107" s="634" t="s">
        <v>104</v>
      </c>
      <c r="H107" s="634"/>
      <c r="I107" s="8">
        <v>7.5</v>
      </c>
      <c r="J107" s="637"/>
      <c r="K107" s="636"/>
      <c r="L107" s="636"/>
      <c r="M107" s="9">
        <f>ROUND(I107*J107,2)</f>
        <v>0</v>
      </c>
      <c r="N107" s="6"/>
    </row>
    <row r="108" spans="1:14" ht="19.350000000000001" customHeight="1">
      <c r="A108" s="629" t="s">
        <v>230</v>
      </c>
      <c r="B108" s="629"/>
      <c r="C108" s="7">
        <v>19106</v>
      </c>
      <c r="D108" s="629" t="s">
        <v>231</v>
      </c>
      <c r="E108" s="629"/>
      <c r="F108" s="629"/>
      <c r="G108" s="634" t="s">
        <v>89</v>
      </c>
      <c r="H108" s="634"/>
      <c r="I108" s="8">
        <v>1</v>
      </c>
      <c r="J108" s="637"/>
      <c r="K108" s="636"/>
      <c r="L108" s="636"/>
      <c r="M108" s="9">
        <f>ROUND(I108*J108,2)</f>
        <v>0</v>
      </c>
      <c r="N108" s="6"/>
    </row>
    <row r="109" spans="1:14" ht="19.350000000000001" customHeight="1">
      <c r="A109" s="629" t="s">
        <v>232</v>
      </c>
      <c r="B109" s="629"/>
      <c r="C109" s="7">
        <v>18596</v>
      </c>
      <c r="D109" s="629" t="s">
        <v>233</v>
      </c>
      <c r="E109" s="629"/>
      <c r="F109" s="629"/>
      <c r="G109" s="634" t="s">
        <v>104</v>
      </c>
      <c r="H109" s="634"/>
      <c r="I109" s="8">
        <v>4</v>
      </c>
      <c r="J109" s="637"/>
      <c r="K109" s="636"/>
      <c r="L109" s="636"/>
      <c r="M109" s="9">
        <f>ROUND(I109*J109,2)</f>
        <v>0</v>
      </c>
      <c r="N109" s="6"/>
    </row>
    <row r="110" spans="1:14" ht="9.75" customHeight="1">
      <c r="A110" s="651">
        <v>16</v>
      </c>
      <c r="B110" s="642"/>
      <c r="C110" s="4"/>
      <c r="D110" s="642" t="s">
        <v>234</v>
      </c>
      <c r="E110" s="642"/>
      <c r="F110" s="642"/>
      <c r="G110" s="642"/>
      <c r="H110" s="642"/>
      <c r="I110" s="642"/>
      <c r="J110" s="642"/>
      <c r="K110" s="642"/>
      <c r="L110" s="642"/>
      <c r="M110" s="16">
        <f>SUM(M111:M116)</f>
        <v>0</v>
      </c>
      <c r="N110" s="4"/>
    </row>
    <row r="111" spans="1:14" ht="29.1" customHeight="1">
      <c r="A111" s="629" t="s">
        <v>235</v>
      </c>
      <c r="B111" s="629"/>
      <c r="C111" s="7">
        <v>19542</v>
      </c>
      <c r="D111" s="629" t="s">
        <v>236</v>
      </c>
      <c r="E111" s="629"/>
      <c r="F111" s="629"/>
      <c r="G111" s="634" t="s">
        <v>89</v>
      </c>
      <c r="H111" s="634"/>
      <c r="I111" s="8">
        <v>7</v>
      </c>
      <c r="J111" s="637"/>
      <c r="K111" s="636"/>
      <c r="L111" s="636"/>
      <c r="M111" s="9">
        <f t="shared" ref="M111:M116" si="2">ROUND(I111*J111,2)</f>
        <v>0</v>
      </c>
      <c r="N111" s="6"/>
    </row>
    <row r="112" spans="1:14" ht="29.1" customHeight="1">
      <c r="A112" s="629" t="s">
        <v>237</v>
      </c>
      <c r="B112" s="629"/>
      <c r="C112" s="7">
        <v>19256</v>
      </c>
      <c r="D112" s="629" t="s">
        <v>238</v>
      </c>
      <c r="E112" s="629"/>
      <c r="F112" s="629"/>
      <c r="G112" s="634" t="s">
        <v>89</v>
      </c>
      <c r="H112" s="634"/>
      <c r="I112" s="10">
        <v>19</v>
      </c>
      <c r="J112" s="635"/>
      <c r="K112" s="636"/>
      <c r="L112" s="636"/>
      <c r="M112" s="9">
        <f t="shared" si="2"/>
        <v>0</v>
      </c>
      <c r="N112" s="6"/>
    </row>
    <row r="113" spans="1:14" ht="19.350000000000001" customHeight="1">
      <c r="A113" s="629" t="s">
        <v>239</v>
      </c>
      <c r="B113" s="629"/>
      <c r="C113" s="7">
        <v>19665</v>
      </c>
      <c r="D113" s="629" t="s">
        <v>240</v>
      </c>
      <c r="E113" s="629"/>
      <c r="F113" s="629"/>
      <c r="G113" s="634" t="s">
        <v>89</v>
      </c>
      <c r="H113" s="634"/>
      <c r="I113" s="8">
        <v>2</v>
      </c>
      <c r="J113" s="635"/>
      <c r="K113" s="636"/>
      <c r="L113" s="636"/>
      <c r="M113" s="9">
        <f t="shared" si="2"/>
        <v>0</v>
      </c>
      <c r="N113" s="6"/>
    </row>
    <row r="114" spans="1:14" ht="29.1" customHeight="1">
      <c r="A114" s="629" t="s">
        <v>241</v>
      </c>
      <c r="B114" s="629"/>
      <c r="C114" s="7">
        <v>19543</v>
      </c>
      <c r="D114" s="629" t="s">
        <v>242</v>
      </c>
      <c r="E114" s="629"/>
      <c r="F114" s="629"/>
      <c r="G114" s="634" t="s">
        <v>89</v>
      </c>
      <c r="H114" s="634"/>
      <c r="I114" s="8">
        <v>2</v>
      </c>
      <c r="J114" s="637"/>
      <c r="K114" s="636"/>
      <c r="L114" s="636"/>
      <c r="M114" s="9">
        <f t="shared" si="2"/>
        <v>0</v>
      </c>
      <c r="N114" s="6"/>
    </row>
    <row r="115" spans="1:14" ht="29.1" customHeight="1">
      <c r="A115" s="629" t="s">
        <v>243</v>
      </c>
      <c r="B115" s="629"/>
      <c r="C115" s="7">
        <v>19260</v>
      </c>
      <c r="D115" s="629" t="s">
        <v>244</v>
      </c>
      <c r="E115" s="629"/>
      <c r="F115" s="629"/>
      <c r="G115" s="634" t="s">
        <v>89</v>
      </c>
      <c r="H115" s="634"/>
      <c r="I115" s="8">
        <v>2</v>
      </c>
      <c r="J115" s="639"/>
      <c r="K115" s="636"/>
      <c r="L115" s="636"/>
      <c r="M115" s="9">
        <f t="shared" si="2"/>
        <v>0</v>
      </c>
      <c r="N115" s="6"/>
    </row>
    <row r="116" spans="1:14" ht="19.350000000000001" customHeight="1">
      <c r="A116" s="629" t="s">
        <v>245</v>
      </c>
      <c r="B116" s="629"/>
      <c r="C116" s="7">
        <v>19590</v>
      </c>
      <c r="D116" s="629" t="s">
        <v>246</v>
      </c>
      <c r="E116" s="629"/>
      <c r="F116" s="629"/>
      <c r="G116" s="634" t="s">
        <v>89</v>
      </c>
      <c r="H116" s="634"/>
      <c r="I116" s="8">
        <v>2</v>
      </c>
      <c r="J116" s="637"/>
      <c r="K116" s="636"/>
      <c r="L116" s="636"/>
      <c r="M116" s="9">
        <f t="shared" si="2"/>
        <v>0</v>
      </c>
      <c r="N116" s="6"/>
    </row>
    <row r="117" spans="1:14" ht="9.75" customHeight="1">
      <c r="A117" s="651">
        <v>17</v>
      </c>
      <c r="B117" s="642"/>
      <c r="C117" s="4"/>
      <c r="D117" s="642" t="s">
        <v>247</v>
      </c>
      <c r="E117" s="642"/>
      <c r="F117" s="642"/>
      <c r="G117" s="642"/>
      <c r="H117" s="642"/>
      <c r="I117" s="642"/>
      <c r="J117" s="642"/>
      <c r="K117" s="642"/>
      <c r="L117" s="642"/>
      <c r="M117" s="16">
        <f>SUM(M118:M129)</f>
        <v>0</v>
      </c>
      <c r="N117" s="4"/>
    </row>
    <row r="118" spans="1:14" ht="19.350000000000001" customHeight="1">
      <c r="A118" s="629" t="s">
        <v>248</v>
      </c>
      <c r="B118" s="629"/>
      <c r="C118" s="7">
        <v>19134</v>
      </c>
      <c r="D118" s="629" t="s">
        <v>110</v>
      </c>
      <c r="E118" s="629"/>
      <c r="F118" s="629"/>
      <c r="G118" s="634" t="s">
        <v>104</v>
      </c>
      <c r="H118" s="634"/>
      <c r="I118" s="11">
        <v>110</v>
      </c>
      <c r="J118" s="637"/>
      <c r="K118" s="636"/>
      <c r="L118" s="636"/>
      <c r="M118" s="9">
        <f t="shared" ref="M118:M129" si="3">ROUND(I118*J118,2)</f>
        <v>0</v>
      </c>
      <c r="N118" s="6"/>
    </row>
    <row r="119" spans="1:14" ht="19.350000000000001" customHeight="1">
      <c r="A119" s="629" t="s">
        <v>249</v>
      </c>
      <c r="B119" s="629"/>
      <c r="C119" s="7">
        <v>20970</v>
      </c>
      <c r="D119" s="629" t="s">
        <v>250</v>
      </c>
      <c r="E119" s="629"/>
      <c r="F119" s="629"/>
      <c r="G119" s="634" t="s">
        <v>89</v>
      </c>
      <c r="H119" s="634"/>
      <c r="I119" s="8">
        <v>6</v>
      </c>
      <c r="J119" s="637"/>
      <c r="K119" s="636"/>
      <c r="L119" s="636"/>
      <c r="M119" s="9">
        <f t="shared" si="3"/>
        <v>0</v>
      </c>
      <c r="N119" s="6"/>
    </row>
    <row r="120" spans="1:14" ht="19.350000000000001" customHeight="1">
      <c r="A120" s="629" t="s">
        <v>251</v>
      </c>
      <c r="B120" s="629"/>
      <c r="C120" s="7">
        <v>20967</v>
      </c>
      <c r="D120" s="629" t="s">
        <v>252</v>
      </c>
      <c r="E120" s="629"/>
      <c r="F120" s="629"/>
      <c r="G120" s="634" t="s">
        <v>89</v>
      </c>
      <c r="H120" s="634"/>
      <c r="I120" s="8">
        <v>3</v>
      </c>
      <c r="J120" s="637"/>
      <c r="K120" s="636"/>
      <c r="L120" s="636"/>
      <c r="M120" s="9">
        <f t="shared" si="3"/>
        <v>0</v>
      </c>
      <c r="N120" s="6"/>
    </row>
    <row r="121" spans="1:14" ht="19.350000000000001" customHeight="1">
      <c r="A121" s="629" t="s">
        <v>253</v>
      </c>
      <c r="B121" s="629"/>
      <c r="C121" s="7">
        <v>20976</v>
      </c>
      <c r="D121" s="629" t="s">
        <v>122</v>
      </c>
      <c r="E121" s="629"/>
      <c r="F121" s="629"/>
      <c r="G121" s="634" t="s">
        <v>89</v>
      </c>
      <c r="H121" s="634"/>
      <c r="I121" s="8">
        <v>3</v>
      </c>
      <c r="J121" s="637"/>
      <c r="K121" s="636"/>
      <c r="L121" s="636"/>
      <c r="M121" s="9">
        <f t="shared" si="3"/>
        <v>0</v>
      </c>
      <c r="N121" s="6"/>
    </row>
    <row r="122" spans="1:14" ht="19.350000000000001" customHeight="1">
      <c r="A122" s="629" t="s">
        <v>254</v>
      </c>
      <c r="B122" s="629"/>
      <c r="C122" s="7">
        <v>20964</v>
      </c>
      <c r="D122" s="629" t="s">
        <v>255</v>
      </c>
      <c r="E122" s="629"/>
      <c r="F122" s="629"/>
      <c r="G122" s="634" t="s">
        <v>89</v>
      </c>
      <c r="H122" s="634"/>
      <c r="I122" s="10">
        <v>12</v>
      </c>
      <c r="J122" s="637"/>
      <c r="K122" s="636"/>
      <c r="L122" s="636"/>
      <c r="M122" s="9">
        <f t="shared" si="3"/>
        <v>0</v>
      </c>
      <c r="N122" s="6"/>
    </row>
    <row r="123" spans="1:14" ht="19.350000000000001" customHeight="1">
      <c r="A123" s="629" t="s">
        <v>256</v>
      </c>
      <c r="B123" s="629"/>
      <c r="C123" s="7">
        <v>19213</v>
      </c>
      <c r="D123" s="629" t="s">
        <v>257</v>
      </c>
      <c r="E123" s="629"/>
      <c r="F123" s="629"/>
      <c r="G123" s="634" t="s">
        <v>89</v>
      </c>
      <c r="H123" s="634"/>
      <c r="I123" s="8">
        <v>2</v>
      </c>
      <c r="J123" s="637"/>
      <c r="K123" s="636"/>
      <c r="L123" s="636"/>
      <c r="M123" s="9">
        <f t="shared" si="3"/>
        <v>0</v>
      </c>
      <c r="N123" s="6"/>
    </row>
    <row r="124" spans="1:14" ht="19.350000000000001" customHeight="1">
      <c r="A124" s="629" t="s">
        <v>258</v>
      </c>
      <c r="B124" s="629"/>
      <c r="C124" s="7">
        <v>19215</v>
      </c>
      <c r="D124" s="629" t="s">
        <v>259</v>
      </c>
      <c r="E124" s="629"/>
      <c r="F124" s="629"/>
      <c r="G124" s="634" t="s">
        <v>89</v>
      </c>
      <c r="H124" s="634"/>
      <c r="I124" s="8">
        <v>1</v>
      </c>
      <c r="J124" s="637"/>
      <c r="K124" s="636"/>
      <c r="L124" s="636"/>
      <c r="M124" s="9">
        <f t="shared" si="3"/>
        <v>0</v>
      </c>
      <c r="N124" s="6"/>
    </row>
    <row r="125" spans="1:14" ht="19.350000000000001" customHeight="1">
      <c r="A125" s="629" t="s">
        <v>260</v>
      </c>
      <c r="B125" s="629"/>
      <c r="C125" s="7">
        <v>19281</v>
      </c>
      <c r="D125" s="629" t="s">
        <v>261</v>
      </c>
      <c r="E125" s="629"/>
      <c r="F125" s="629"/>
      <c r="G125" s="634" t="s">
        <v>89</v>
      </c>
      <c r="H125" s="634"/>
      <c r="I125" s="10">
        <v>21</v>
      </c>
      <c r="J125" s="637"/>
      <c r="K125" s="636"/>
      <c r="L125" s="636"/>
      <c r="M125" s="9">
        <f t="shared" si="3"/>
        <v>0</v>
      </c>
      <c r="N125" s="6"/>
    </row>
    <row r="126" spans="1:14" ht="19.350000000000001" customHeight="1">
      <c r="A126" s="629" t="s">
        <v>262</v>
      </c>
      <c r="B126" s="629"/>
      <c r="C126" s="7">
        <v>19546</v>
      </c>
      <c r="D126" s="629" t="s">
        <v>263</v>
      </c>
      <c r="E126" s="629"/>
      <c r="F126" s="629"/>
      <c r="G126" s="634" t="s">
        <v>89</v>
      </c>
      <c r="H126" s="634"/>
      <c r="I126" s="8">
        <v>3</v>
      </c>
      <c r="J126" s="637"/>
      <c r="K126" s="636"/>
      <c r="L126" s="636"/>
      <c r="M126" s="9">
        <f t="shared" si="3"/>
        <v>0</v>
      </c>
      <c r="N126" s="6"/>
    </row>
    <row r="127" spans="1:14" ht="19.350000000000001" customHeight="1">
      <c r="A127" s="629" t="s">
        <v>264</v>
      </c>
      <c r="B127" s="629"/>
      <c r="C127" s="7">
        <v>19547</v>
      </c>
      <c r="D127" s="629" t="s">
        <v>265</v>
      </c>
      <c r="E127" s="629"/>
      <c r="F127" s="629"/>
      <c r="G127" s="634" t="s">
        <v>89</v>
      </c>
      <c r="H127" s="634"/>
      <c r="I127" s="8">
        <v>2</v>
      </c>
      <c r="J127" s="637"/>
      <c r="K127" s="636"/>
      <c r="L127" s="636"/>
      <c r="M127" s="9">
        <f t="shared" si="3"/>
        <v>0</v>
      </c>
      <c r="N127" s="6"/>
    </row>
    <row r="128" spans="1:14" ht="19.350000000000001" customHeight="1">
      <c r="A128" s="629" t="s">
        <v>266</v>
      </c>
      <c r="B128" s="629"/>
      <c r="C128" s="7">
        <v>20938</v>
      </c>
      <c r="D128" s="629" t="s">
        <v>267</v>
      </c>
      <c r="E128" s="629"/>
      <c r="F128" s="629"/>
      <c r="G128" s="634" t="s">
        <v>104</v>
      </c>
      <c r="H128" s="634"/>
      <c r="I128" s="11">
        <v>500</v>
      </c>
      <c r="J128" s="638"/>
      <c r="K128" s="636"/>
      <c r="L128" s="636"/>
      <c r="M128" s="9">
        <f t="shared" si="3"/>
        <v>0</v>
      </c>
      <c r="N128" s="6"/>
    </row>
    <row r="129" spans="1:14" ht="19.350000000000001" customHeight="1">
      <c r="A129" s="629" t="s">
        <v>268</v>
      </c>
      <c r="B129" s="629"/>
      <c r="C129" s="7">
        <v>20939</v>
      </c>
      <c r="D129" s="629" t="s">
        <v>269</v>
      </c>
      <c r="E129" s="629"/>
      <c r="F129" s="629"/>
      <c r="G129" s="634" t="s">
        <v>104</v>
      </c>
      <c r="H129" s="634"/>
      <c r="I129" s="10">
        <v>20</v>
      </c>
      <c r="J129" s="638"/>
      <c r="K129" s="636"/>
      <c r="L129" s="636"/>
      <c r="M129" s="9">
        <f t="shared" si="3"/>
        <v>0</v>
      </c>
      <c r="N129" s="6"/>
    </row>
    <row r="130" spans="1:14" ht="9.75" customHeight="1">
      <c r="A130" s="651">
        <v>18</v>
      </c>
      <c r="B130" s="642"/>
      <c r="C130" s="4"/>
      <c r="D130" s="642" t="s">
        <v>270</v>
      </c>
      <c r="E130" s="642"/>
      <c r="F130" s="642"/>
      <c r="G130" s="642"/>
      <c r="H130" s="642"/>
      <c r="I130" s="642"/>
      <c r="J130" s="642"/>
      <c r="K130" s="642"/>
      <c r="L130" s="642"/>
      <c r="M130" s="17">
        <f>SUM(M131:M132)</f>
        <v>0</v>
      </c>
      <c r="N130" s="4"/>
    </row>
    <row r="131" spans="1:14" ht="19.350000000000001" customHeight="1">
      <c r="A131" s="629" t="s">
        <v>271</v>
      </c>
      <c r="B131" s="629"/>
      <c r="C131" s="7">
        <v>19520</v>
      </c>
      <c r="D131" s="629" t="s">
        <v>272</v>
      </c>
      <c r="E131" s="629"/>
      <c r="F131" s="629"/>
      <c r="G131" s="634" t="s">
        <v>104</v>
      </c>
      <c r="H131" s="634"/>
      <c r="I131" s="10">
        <v>21</v>
      </c>
      <c r="J131" s="637"/>
      <c r="K131" s="636"/>
      <c r="L131" s="636"/>
      <c r="M131" s="9">
        <f>ROUND(I131*J131,2)</f>
        <v>0</v>
      </c>
      <c r="N131" s="6"/>
    </row>
    <row r="132" spans="1:14" ht="19.350000000000001" customHeight="1">
      <c r="A132" s="629" t="s">
        <v>273</v>
      </c>
      <c r="B132" s="629"/>
      <c r="C132" s="7">
        <v>19522</v>
      </c>
      <c r="D132" s="629" t="s">
        <v>274</v>
      </c>
      <c r="E132" s="629"/>
      <c r="F132" s="629"/>
      <c r="G132" s="634" t="s">
        <v>89</v>
      </c>
      <c r="H132" s="634"/>
      <c r="I132" s="8">
        <v>3</v>
      </c>
      <c r="J132" s="637"/>
      <c r="K132" s="636"/>
      <c r="L132" s="636"/>
      <c r="M132" s="9">
        <f>ROUND(I132*J132,2)</f>
        <v>0</v>
      </c>
      <c r="N132" s="6"/>
    </row>
    <row r="133" spans="1:14" ht="9.75" customHeight="1">
      <c r="A133" s="630" t="s">
        <v>44</v>
      </c>
      <c r="B133" s="630"/>
      <c r="C133" s="630"/>
      <c r="D133" s="630"/>
      <c r="E133" s="630"/>
      <c r="F133" s="630"/>
      <c r="G133" s="630"/>
      <c r="H133" s="630"/>
      <c r="I133" s="630"/>
      <c r="J133" s="630"/>
      <c r="K133" s="630"/>
      <c r="L133" s="630"/>
      <c r="M133" s="12">
        <f>SUM(M12:M132)/2</f>
        <v>0</v>
      </c>
      <c r="N133" s="13"/>
    </row>
    <row r="134" spans="1:14" ht="6" customHeight="1">
      <c r="A134" s="631"/>
      <c r="B134" s="631"/>
      <c r="C134" s="631"/>
      <c r="D134" s="631"/>
      <c r="E134" s="631"/>
      <c r="F134" s="631"/>
      <c r="G134" s="631"/>
      <c r="H134" s="631"/>
      <c r="I134" s="631"/>
      <c r="J134" s="631"/>
      <c r="K134" s="631"/>
      <c r="L134" s="631"/>
      <c r="M134" s="631"/>
      <c r="N134" s="631"/>
    </row>
    <row r="135" spans="1:14" ht="10.9" customHeight="1">
      <c r="A135" s="632" t="s">
        <v>45</v>
      </c>
      <c r="B135" s="632"/>
      <c r="C135" s="632"/>
      <c r="D135" s="632"/>
      <c r="E135" s="632"/>
      <c r="F135" s="633" t="s">
        <v>46</v>
      </c>
      <c r="G135" s="633"/>
      <c r="H135" s="633"/>
      <c r="I135" s="633"/>
      <c r="J135" s="633"/>
      <c r="K135" s="633"/>
      <c r="L135" s="633"/>
      <c r="M135" s="633"/>
      <c r="N135" s="633"/>
    </row>
  </sheetData>
  <mergeCells count="478">
    <mergeCell ref="A133:L133"/>
    <mergeCell ref="A134:N134"/>
    <mergeCell ref="A135:E135"/>
    <mergeCell ref="F135:N135"/>
    <mergeCell ref="A131:B131"/>
    <mergeCell ref="D131:F131"/>
    <mergeCell ref="G131:H131"/>
    <mergeCell ref="J131:L131"/>
    <mergeCell ref="A132:B132"/>
    <mergeCell ref="D132:F132"/>
    <mergeCell ref="G132:H132"/>
    <mergeCell ref="J132:L132"/>
    <mergeCell ref="A129:B129"/>
    <mergeCell ref="D129:F129"/>
    <mergeCell ref="G129:H129"/>
    <mergeCell ref="J129:L129"/>
    <mergeCell ref="A130:B130"/>
    <mergeCell ref="D130:L130"/>
    <mergeCell ref="A127:B127"/>
    <mergeCell ref="D127:F127"/>
    <mergeCell ref="G127:H127"/>
    <mergeCell ref="J127:L127"/>
    <mergeCell ref="A128:B128"/>
    <mergeCell ref="D128:F128"/>
    <mergeCell ref="G128:H128"/>
    <mergeCell ref="J128:L128"/>
    <mergeCell ref="A125:B125"/>
    <mergeCell ref="D125:F125"/>
    <mergeCell ref="G125:H125"/>
    <mergeCell ref="J125:L125"/>
    <mergeCell ref="A126:B126"/>
    <mergeCell ref="D126:F126"/>
    <mergeCell ref="G126:H126"/>
    <mergeCell ref="J126:L126"/>
    <mergeCell ref="A123:B123"/>
    <mergeCell ref="D123:F123"/>
    <mergeCell ref="G123:H123"/>
    <mergeCell ref="J123:L123"/>
    <mergeCell ref="A124:B124"/>
    <mergeCell ref="D124:F124"/>
    <mergeCell ref="G124:H124"/>
    <mergeCell ref="J124:L124"/>
    <mergeCell ref="A121:B121"/>
    <mergeCell ref="D121:F121"/>
    <mergeCell ref="G121:H121"/>
    <mergeCell ref="J121:L121"/>
    <mergeCell ref="A122:B122"/>
    <mergeCell ref="D122:F122"/>
    <mergeCell ref="G122:H122"/>
    <mergeCell ref="J122:L122"/>
    <mergeCell ref="A119:B119"/>
    <mergeCell ref="D119:F119"/>
    <mergeCell ref="G119:H119"/>
    <mergeCell ref="J119:L119"/>
    <mergeCell ref="A120:B120"/>
    <mergeCell ref="D120:F120"/>
    <mergeCell ref="G120:H120"/>
    <mergeCell ref="J120:L120"/>
    <mergeCell ref="A117:B117"/>
    <mergeCell ref="D117:L117"/>
    <mergeCell ref="A118:B118"/>
    <mergeCell ref="D118:F118"/>
    <mergeCell ref="G118:H118"/>
    <mergeCell ref="J118:L118"/>
    <mergeCell ref="A115:B115"/>
    <mergeCell ref="D115:F115"/>
    <mergeCell ref="G115:H115"/>
    <mergeCell ref="J115:L115"/>
    <mergeCell ref="A116:B116"/>
    <mergeCell ref="D116:F116"/>
    <mergeCell ref="G116:H116"/>
    <mergeCell ref="J116:L116"/>
    <mergeCell ref="A113:B113"/>
    <mergeCell ref="D113:F113"/>
    <mergeCell ref="G113:H113"/>
    <mergeCell ref="J113:L113"/>
    <mergeCell ref="A114:B114"/>
    <mergeCell ref="D114:F114"/>
    <mergeCell ref="G114:H114"/>
    <mergeCell ref="J114:L114"/>
    <mergeCell ref="A111:B111"/>
    <mergeCell ref="D111:F111"/>
    <mergeCell ref="G111:H111"/>
    <mergeCell ref="J111:L111"/>
    <mergeCell ref="A112:B112"/>
    <mergeCell ref="D112:F112"/>
    <mergeCell ref="G112:H112"/>
    <mergeCell ref="J112:L112"/>
    <mergeCell ref="A109:B109"/>
    <mergeCell ref="D109:F109"/>
    <mergeCell ref="G109:H109"/>
    <mergeCell ref="J109:L109"/>
    <mergeCell ref="A110:B110"/>
    <mergeCell ref="D110:L110"/>
    <mergeCell ref="A107:B107"/>
    <mergeCell ref="D107:F107"/>
    <mergeCell ref="G107:H107"/>
    <mergeCell ref="J107:L107"/>
    <mergeCell ref="A108:B108"/>
    <mergeCell ref="D108:F108"/>
    <mergeCell ref="G108:H108"/>
    <mergeCell ref="J108:L108"/>
    <mergeCell ref="A105:B105"/>
    <mergeCell ref="D105:F105"/>
    <mergeCell ref="G105:H105"/>
    <mergeCell ref="J105:L105"/>
    <mergeCell ref="A106:B106"/>
    <mergeCell ref="D106:L106"/>
    <mergeCell ref="A103:B103"/>
    <mergeCell ref="D103:F103"/>
    <mergeCell ref="G103:H103"/>
    <mergeCell ref="J103:L103"/>
    <mergeCell ref="A104:B104"/>
    <mergeCell ref="D104:F104"/>
    <mergeCell ref="G104:H104"/>
    <mergeCell ref="J104:L104"/>
    <mergeCell ref="A101:B101"/>
    <mergeCell ref="D101:F101"/>
    <mergeCell ref="G101:H101"/>
    <mergeCell ref="J101:L101"/>
    <mergeCell ref="A102:B102"/>
    <mergeCell ref="D102:F102"/>
    <mergeCell ref="G102:H102"/>
    <mergeCell ref="J102:L102"/>
    <mergeCell ref="A99:B99"/>
    <mergeCell ref="D99:F99"/>
    <mergeCell ref="G99:H99"/>
    <mergeCell ref="J99:L99"/>
    <mergeCell ref="A100:B100"/>
    <mergeCell ref="D100:F100"/>
    <mergeCell ref="G100:H100"/>
    <mergeCell ref="J100:L100"/>
    <mergeCell ref="A97:B97"/>
    <mergeCell ref="D97:F97"/>
    <mergeCell ref="G97:H97"/>
    <mergeCell ref="J97:L97"/>
    <mergeCell ref="A98:B98"/>
    <mergeCell ref="D98:F98"/>
    <mergeCell ref="G98:H98"/>
    <mergeCell ref="J98:L98"/>
    <mergeCell ref="A95:B95"/>
    <mergeCell ref="D95:F95"/>
    <mergeCell ref="G95:H95"/>
    <mergeCell ref="J95:L95"/>
    <mergeCell ref="A96:B96"/>
    <mergeCell ref="D96:F96"/>
    <mergeCell ref="G96:H96"/>
    <mergeCell ref="J96:L96"/>
    <mergeCell ref="A93:B93"/>
    <mergeCell ref="D93:F93"/>
    <mergeCell ref="G93:H93"/>
    <mergeCell ref="J93:L93"/>
    <mergeCell ref="A94:B94"/>
    <mergeCell ref="D94:F94"/>
    <mergeCell ref="G94:H94"/>
    <mergeCell ref="J94:L94"/>
    <mergeCell ref="A91:B91"/>
    <mergeCell ref="D91:F91"/>
    <mergeCell ref="G91:H91"/>
    <mergeCell ref="J91:L91"/>
    <mergeCell ref="A92:B92"/>
    <mergeCell ref="D92:F92"/>
    <mergeCell ref="G92:H92"/>
    <mergeCell ref="J92:L92"/>
    <mergeCell ref="A89:B89"/>
    <mergeCell ref="D89:F89"/>
    <mergeCell ref="G89:H89"/>
    <mergeCell ref="J89:L89"/>
    <mergeCell ref="A90:B90"/>
    <mergeCell ref="D90:F90"/>
    <mergeCell ref="G90:H90"/>
    <mergeCell ref="J90:L90"/>
    <mergeCell ref="A87:B87"/>
    <mergeCell ref="D87:F87"/>
    <mergeCell ref="G87:H87"/>
    <mergeCell ref="J87:L87"/>
    <mergeCell ref="A88:B88"/>
    <mergeCell ref="D88:F88"/>
    <mergeCell ref="G88:H88"/>
    <mergeCell ref="J88:L88"/>
    <mergeCell ref="A85:B85"/>
    <mergeCell ref="D85:L85"/>
    <mergeCell ref="A86:B86"/>
    <mergeCell ref="D86:F86"/>
    <mergeCell ref="G86:H86"/>
    <mergeCell ref="J86:L86"/>
    <mergeCell ref="A83:B83"/>
    <mergeCell ref="D83:F83"/>
    <mergeCell ref="G83:H83"/>
    <mergeCell ref="J83:L83"/>
    <mergeCell ref="A84:B84"/>
    <mergeCell ref="D84:F84"/>
    <mergeCell ref="G84:H84"/>
    <mergeCell ref="J84:L84"/>
    <mergeCell ref="A81:B81"/>
    <mergeCell ref="D81:F81"/>
    <mergeCell ref="G81:H81"/>
    <mergeCell ref="J81:L81"/>
    <mergeCell ref="A82:B82"/>
    <mergeCell ref="D82:F82"/>
    <mergeCell ref="G82:H82"/>
    <mergeCell ref="J82:L82"/>
    <mergeCell ref="A79:B79"/>
    <mergeCell ref="D79:F79"/>
    <mergeCell ref="G79:H79"/>
    <mergeCell ref="J79:L79"/>
    <mergeCell ref="A80:B80"/>
    <mergeCell ref="D80:F80"/>
    <mergeCell ref="G80:H80"/>
    <mergeCell ref="J80:L80"/>
    <mergeCell ref="A77:B77"/>
    <mergeCell ref="D77:F77"/>
    <mergeCell ref="G77:H77"/>
    <mergeCell ref="J77:L77"/>
    <mergeCell ref="A78:B78"/>
    <mergeCell ref="D78:F78"/>
    <mergeCell ref="G78:H78"/>
    <mergeCell ref="J78:L78"/>
    <mergeCell ref="A75:B75"/>
    <mergeCell ref="D75:L75"/>
    <mergeCell ref="A76:B76"/>
    <mergeCell ref="D76:F76"/>
    <mergeCell ref="G76:H76"/>
    <mergeCell ref="J76:L76"/>
    <mergeCell ref="A73:B73"/>
    <mergeCell ref="D73:F73"/>
    <mergeCell ref="G73:H73"/>
    <mergeCell ref="J73:L73"/>
    <mergeCell ref="A74:B74"/>
    <mergeCell ref="D74:F74"/>
    <mergeCell ref="G74:H74"/>
    <mergeCell ref="J74:L74"/>
    <mergeCell ref="A71:B71"/>
    <mergeCell ref="D71:F71"/>
    <mergeCell ref="G71:H71"/>
    <mergeCell ref="J71:L71"/>
    <mergeCell ref="A72:B72"/>
    <mergeCell ref="D72:F72"/>
    <mergeCell ref="G72:H72"/>
    <mergeCell ref="J72:L72"/>
    <mergeCell ref="A69:B69"/>
    <mergeCell ref="D69:F69"/>
    <mergeCell ref="G69:H69"/>
    <mergeCell ref="J69:L69"/>
    <mergeCell ref="A70:B70"/>
    <mergeCell ref="D70:F70"/>
    <mergeCell ref="G70:H70"/>
    <mergeCell ref="J70:L70"/>
    <mergeCell ref="A67:B67"/>
    <mergeCell ref="D67:L67"/>
    <mergeCell ref="A68:B68"/>
    <mergeCell ref="D68:F68"/>
    <mergeCell ref="G68:H68"/>
    <mergeCell ref="J68:L68"/>
    <mergeCell ref="A65:B65"/>
    <mergeCell ref="D65:F65"/>
    <mergeCell ref="G65:H65"/>
    <mergeCell ref="J65:L65"/>
    <mergeCell ref="A66:B66"/>
    <mergeCell ref="D66:F66"/>
    <mergeCell ref="G66:H66"/>
    <mergeCell ref="J66:L66"/>
    <mergeCell ref="A63:B63"/>
    <mergeCell ref="D63:F63"/>
    <mergeCell ref="G63:H63"/>
    <mergeCell ref="J63:L63"/>
    <mergeCell ref="A64:B64"/>
    <mergeCell ref="D64:L64"/>
    <mergeCell ref="A61:B61"/>
    <mergeCell ref="D61:F61"/>
    <mergeCell ref="G61:H61"/>
    <mergeCell ref="J61:L61"/>
    <mergeCell ref="A62:B62"/>
    <mergeCell ref="D62:F62"/>
    <mergeCell ref="G62:H62"/>
    <mergeCell ref="J62:L62"/>
    <mergeCell ref="A59:B59"/>
    <mergeCell ref="D59:F59"/>
    <mergeCell ref="G59:H59"/>
    <mergeCell ref="J59:L59"/>
    <mergeCell ref="A60:B60"/>
    <mergeCell ref="D60:F60"/>
    <mergeCell ref="G60:H60"/>
    <mergeCell ref="J60:L60"/>
    <mergeCell ref="A57:B57"/>
    <mergeCell ref="D57:F57"/>
    <mergeCell ref="G57:H57"/>
    <mergeCell ref="J57:L57"/>
    <mergeCell ref="A58:B58"/>
    <mergeCell ref="D58:F58"/>
    <mergeCell ref="G58:H58"/>
    <mergeCell ref="J58:L58"/>
    <mergeCell ref="A55:B55"/>
    <mergeCell ref="D55:F55"/>
    <mergeCell ref="G55:H55"/>
    <mergeCell ref="J55:L55"/>
    <mergeCell ref="A56:B56"/>
    <mergeCell ref="D56:F56"/>
    <mergeCell ref="G56:H56"/>
    <mergeCell ref="J56:L56"/>
    <mergeCell ref="A53:B53"/>
    <mergeCell ref="D53:L53"/>
    <mergeCell ref="A54:B54"/>
    <mergeCell ref="D54:F54"/>
    <mergeCell ref="G54:H54"/>
    <mergeCell ref="J54:L54"/>
    <mergeCell ref="A51:B51"/>
    <mergeCell ref="D51:F51"/>
    <mergeCell ref="G51:H51"/>
    <mergeCell ref="J51:L51"/>
    <mergeCell ref="A52:B52"/>
    <mergeCell ref="D52:F52"/>
    <mergeCell ref="G52:H52"/>
    <mergeCell ref="J52:L52"/>
    <mergeCell ref="A49:B49"/>
    <mergeCell ref="D49:F49"/>
    <mergeCell ref="G49:H49"/>
    <mergeCell ref="J49:L49"/>
    <mergeCell ref="A50:B50"/>
    <mergeCell ref="D50:F50"/>
    <mergeCell ref="G50:H50"/>
    <mergeCell ref="J50:L50"/>
    <mergeCell ref="A47:B47"/>
    <mergeCell ref="D47:F47"/>
    <mergeCell ref="G47:H47"/>
    <mergeCell ref="J47:L47"/>
    <mergeCell ref="A48:B48"/>
    <mergeCell ref="D48:F48"/>
    <mergeCell ref="G48:H48"/>
    <mergeCell ref="J48:L48"/>
    <mergeCell ref="A45:B45"/>
    <mergeCell ref="D45:F45"/>
    <mergeCell ref="G45:H45"/>
    <mergeCell ref="J45:L45"/>
    <mergeCell ref="A46:B46"/>
    <mergeCell ref="D46:F46"/>
    <mergeCell ref="G46:H46"/>
    <mergeCell ref="J46:L46"/>
    <mergeCell ref="A43:B43"/>
    <mergeCell ref="D43:F43"/>
    <mergeCell ref="G43:H43"/>
    <mergeCell ref="J43:L43"/>
    <mergeCell ref="A44:B44"/>
    <mergeCell ref="D44:F44"/>
    <mergeCell ref="G44:H44"/>
    <mergeCell ref="J44:L44"/>
    <mergeCell ref="A41:B41"/>
    <mergeCell ref="D41:F41"/>
    <mergeCell ref="G41:H41"/>
    <mergeCell ref="J41:L41"/>
    <mergeCell ref="A42:B42"/>
    <mergeCell ref="D42:F42"/>
    <mergeCell ref="G42:H42"/>
    <mergeCell ref="J42:L42"/>
    <mergeCell ref="A39:B39"/>
    <mergeCell ref="D39:L39"/>
    <mergeCell ref="A40:B40"/>
    <mergeCell ref="D40:F40"/>
    <mergeCell ref="G40:H40"/>
    <mergeCell ref="J40:L40"/>
    <mergeCell ref="A37:B37"/>
    <mergeCell ref="D37:F37"/>
    <mergeCell ref="G37:H37"/>
    <mergeCell ref="J37:L37"/>
    <mergeCell ref="A38:B38"/>
    <mergeCell ref="D38:F38"/>
    <mergeCell ref="G38:H38"/>
    <mergeCell ref="J38:L38"/>
    <mergeCell ref="A35:B35"/>
    <mergeCell ref="D35:F35"/>
    <mergeCell ref="G35:H35"/>
    <mergeCell ref="J35:L35"/>
    <mergeCell ref="A36:B36"/>
    <mergeCell ref="D36:L36"/>
    <mergeCell ref="A33:B33"/>
    <mergeCell ref="D33:L33"/>
    <mergeCell ref="A34:B34"/>
    <mergeCell ref="D34:F34"/>
    <mergeCell ref="G34:H34"/>
    <mergeCell ref="J34:L34"/>
    <mergeCell ref="A31:B31"/>
    <mergeCell ref="D31:F31"/>
    <mergeCell ref="G31:H31"/>
    <mergeCell ref="J31:L31"/>
    <mergeCell ref="A32:B32"/>
    <mergeCell ref="D32:F32"/>
    <mergeCell ref="G32:H32"/>
    <mergeCell ref="J32:L32"/>
    <mergeCell ref="A29:B29"/>
    <mergeCell ref="D29:F29"/>
    <mergeCell ref="G29:H29"/>
    <mergeCell ref="J29:L29"/>
    <mergeCell ref="A30:B30"/>
    <mergeCell ref="D30:F30"/>
    <mergeCell ref="G30:H30"/>
    <mergeCell ref="J30:L30"/>
    <mergeCell ref="A27:B27"/>
    <mergeCell ref="D27:F27"/>
    <mergeCell ref="G27:H27"/>
    <mergeCell ref="J27:L27"/>
    <mergeCell ref="A28:B28"/>
    <mergeCell ref="D28:L28"/>
    <mergeCell ref="A25:B25"/>
    <mergeCell ref="D25:L25"/>
    <mergeCell ref="A26:B26"/>
    <mergeCell ref="D26:F26"/>
    <mergeCell ref="G26:H26"/>
    <mergeCell ref="J26:L26"/>
    <mergeCell ref="A23:B23"/>
    <mergeCell ref="D23:F23"/>
    <mergeCell ref="G23:H23"/>
    <mergeCell ref="J23:L23"/>
    <mergeCell ref="A24:B24"/>
    <mergeCell ref="D24:F24"/>
    <mergeCell ref="G24:H24"/>
    <mergeCell ref="J24:L24"/>
    <mergeCell ref="A21:B21"/>
    <mergeCell ref="D21:F21"/>
    <mergeCell ref="G21:H21"/>
    <mergeCell ref="J21:L21"/>
    <mergeCell ref="A22:B22"/>
    <mergeCell ref="D22:L22"/>
    <mergeCell ref="A19:B19"/>
    <mergeCell ref="D19:F19"/>
    <mergeCell ref="G19:H19"/>
    <mergeCell ref="J19:L19"/>
    <mergeCell ref="A20:B20"/>
    <mergeCell ref="D20:L20"/>
    <mergeCell ref="A17:B17"/>
    <mergeCell ref="D17:F17"/>
    <mergeCell ref="G17:H17"/>
    <mergeCell ref="J17:L17"/>
    <mergeCell ref="A18:B18"/>
    <mergeCell ref="D18:F18"/>
    <mergeCell ref="G18:H18"/>
    <mergeCell ref="J18:L18"/>
    <mergeCell ref="A15:B15"/>
    <mergeCell ref="D15:L15"/>
    <mergeCell ref="A16:B16"/>
    <mergeCell ref="D16:F16"/>
    <mergeCell ref="G16:H16"/>
    <mergeCell ref="J16:L16"/>
    <mergeCell ref="A13:B13"/>
    <mergeCell ref="D13:F13"/>
    <mergeCell ref="G13:H13"/>
    <mergeCell ref="J13:L13"/>
    <mergeCell ref="A14:B14"/>
    <mergeCell ref="D14:F14"/>
    <mergeCell ref="G14:H14"/>
    <mergeCell ref="J14:L14"/>
    <mergeCell ref="A10:N10"/>
    <mergeCell ref="A11:B11"/>
    <mergeCell ref="D11:F11"/>
    <mergeCell ref="G11:H11"/>
    <mergeCell ref="J11:L11"/>
    <mergeCell ref="A12:B12"/>
    <mergeCell ref="D12:L12"/>
    <mergeCell ref="A7:D7"/>
    <mergeCell ref="E7:N7"/>
    <mergeCell ref="A8:D8"/>
    <mergeCell ref="E8:N8"/>
    <mergeCell ref="A9:D9"/>
    <mergeCell ref="E9:N9"/>
    <mergeCell ref="B4:J4"/>
    <mergeCell ref="K4:N4"/>
    <mergeCell ref="A5:D5"/>
    <mergeCell ref="E5:N5"/>
    <mergeCell ref="A6:D6"/>
    <mergeCell ref="E6:G6"/>
    <mergeCell ref="H6:K6"/>
    <mergeCell ref="L6:N6"/>
    <mergeCell ref="A1:A2"/>
    <mergeCell ref="B1:J1"/>
    <mergeCell ref="K1:N1"/>
    <mergeCell ref="B2:J2"/>
    <mergeCell ref="K2:N2"/>
    <mergeCell ref="B3:J3"/>
    <mergeCell ref="K3:N3"/>
  </mergeCells>
  <pageMargins left="0.51181102362204722" right="0.51181102362204722" top="0.51181102362204722" bottom="0.78740157480314965" header="0" footer="0"/>
  <pageSetup paperSize="9" firstPageNumber="0" fitToWidth="0" fitToHeight="0"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dimension ref="A1:N182"/>
  <sheetViews>
    <sheetView topLeftCell="A164" zoomScaleNormal="100" workbookViewId="0">
      <selection sqref="A1:A2"/>
    </sheetView>
  </sheetViews>
  <sheetFormatPr defaultRowHeight="12.75"/>
  <cols>
    <col min="1" max="1" width="9.42578125" bestFit="1" customWidth="1"/>
    <col min="2" max="2" width="2.28515625" bestFit="1" customWidth="1"/>
    <col min="3" max="3" width="6.85546875" bestFit="1" customWidth="1"/>
    <col min="4" max="4" width="2" bestFit="1" customWidth="1"/>
    <col min="5" max="5" width="48.140625" bestFit="1" customWidth="1"/>
    <col min="6" max="6" width="31.5703125" bestFit="1" customWidth="1"/>
    <col min="7" max="8" width="2.7109375" bestFit="1" customWidth="1"/>
    <col min="9" max="9" width="9.5703125" bestFit="1" customWidth="1"/>
    <col min="10" max="10" width="1.42578125" bestFit="1" customWidth="1"/>
    <col min="11" max="11" width="6.85546875" bestFit="1" customWidth="1"/>
    <col min="12" max="12" width="2.7109375" bestFit="1" customWidth="1"/>
    <col min="13" max="13" width="11" bestFit="1" customWidth="1"/>
    <col min="14" max="14" width="0" hidden="1" bestFit="1" customWidth="1"/>
  </cols>
  <sheetData>
    <row r="1" spans="1:14" ht="10.9" customHeight="1">
      <c r="A1" s="397"/>
      <c r="B1" s="397" t="s">
        <v>0</v>
      </c>
      <c r="C1" s="397"/>
      <c r="D1" s="397"/>
      <c r="E1" s="397"/>
      <c r="F1" s="397"/>
      <c r="G1" s="397"/>
      <c r="H1" s="397"/>
      <c r="I1" s="397"/>
      <c r="J1" s="397"/>
      <c r="K1" s="645" t="s">
        <v>275</v>
      </c>
      <c r="L1" s="645"/>
      <c r="M1" s="645"/>
      <c r="N1" s="645"/>
    </row>
    <row r="2" spans="1:14" ht="10.9" customHeight="1">
      <c r="A2" s="397"/>
      <c r="B2" s="397"/>
      <c r="C2" s="397"/>
      <c r="D2" s="397"/>
      <c r="E2" s="397"/>
      <c r="F2" s="397"/>
      <c r="G2" s="397"/>
      <c r="H2" s="397"/>
      <c r="I2" s="397"/>
      <c r="J2" s="397"/>
      <c r="K2" s="645"/>
      <c r="L2" s="645"/>
      <c r="M2" s="645"/>
      <c r="N2" s="645"/>
    </row>
    <row r="3" spans="1:14" ht="10.9" customHeight="1">
      <c r="A3" s="2"/>
      <c r="B3" s="647" t="s">
        <v>2</v>
      </c>
      <c r="C3" s="647"/>
      <c r="D3" s="647"/>
      <c r="E3" s="647"/>
      <c r="F3" s="647"/>
      <c r="G3" s="647"/>
      <c r="H3" s="647"/>
      <c r="I3" s="647"/>
      <c r="J3" s="647"/>
      <c r="K3" s="648"/>
      <c r="L3" s="648"/>
      <c r="M3" s="648"/>
      <c r="N3" s="648"/>
    </row>
    <row r="4" spans="1:14" ht="10.9" customHeight="1">
      <c r="A4" s="1"/>
      <c r="B4" s="397"/>
      <c r="C4" s="397"/>
      <c r="D4" s="397"/>
      <c r="E4" s="397"/>
      <c r="F4" s="397"/>
      <c r="G4" s="397"/>
      <c r="H4" s="397"/>
      <c r="I4" s="397"/>
      <c r="J4" s="397"/>
      <c r="K4" s="645"/>
      <c r="L4" s="645"/>
      <c r="M4" s="645"/>
      <c r="N4" s="645"/>
    </row>
    <row r="5" spans="1:14" ht="10.35" customHeight="1">
      <c r="A5" s="643" t="s">
        <v>3</v>
      </c>
      <c r="B5" s="643"/>
      <c r="C5" s="643"/>
      <c r="D5" s="643"/>
      <c r="E5" s="644" t="s">
        <v>4</v>
      </c>
      <c r="F5" s="644"/>
      <c r="G5" s="644"/>
      <c r="H5" s="643"/>
      <c r="I5" s="644"/>
      <c r="J5" s="644"/>
      <c r="K5" s="644"/>
      <c r="L5" s="644"/>
      <c r="M5" s="644"/>
      <c r="N5" s="644"/>
    </row>
    <row r="6" spans="1:14" ht="10.35" customHeight="1">
      <c r="A6" s="643" t="s">
        <v>5</v>
      </c>
      <c r="B6" s="643"/>
      <c r="C6" s="643"/>
      <c r="D6" s="643"/>
      <c r="E6" s="644" t="s">
        <v>48</v>
      </c>
      <c r="F6" s="644"/>
      <c r="G6" s="644"/>
      <c r="H6" s="643" t="s">
        <v>7</v>
      </c>
      <c r="I6" s="643"/>
      <c r="J6" s="643"/>
      <c r="K6" s="643"/>
      <c r="L6" s="644" t="s">
        <v>49</v>
      </c>
      <c r="M6" s="644"/>
      <c r="N6" s="644"/>
    </row>
    <row r="7" spans="1:14" ht="10.35" customHeight="1">
      <c r="A7" s="643" t="s">
        <v>9</v>
      </c>
      <c r="B7" s="643"/>
      <c r="C7" s="643"/>
      <c r="D7" s="643"/>
      <c r="E7" s="644" t="s">
        <v>276</v>
      </c>
      <c r="F7" s="644"/>
      <c r="G7" s="644"/>
      <c r="H7" s="643"/>
      <c r="I7" s="644"/>
      <c r="J7" s="644"/>
      <c r="K7" s="644"/>
      <c r="L7" s="644"/>
      <c r="M7" s="644"/>
      <c r="N7" s="644"/>
    </row>
    <row r="8" spans="1:14" ht="10.35" customHeight="1">
      <c r="A8" s="643" t="s">
        <v>11</v>
      </c>
      <c r="B8" s="643"/>
      <c r="C8" s="643"/>
      <c r="D8" s="643"/>
      <c r="E8" s="644" t="s">
        <v>277</v>
      </c>
      <c r="F8" s="644"/>
      <c r="G8" s="644"/>
      <c r="H8" s="643"/>
      <c r="I8" s="644"/>
      <c r="J8" s="644"/>
      <c r="K8" s="644"/>
      <c r="L8" s="644"/>
      <c r="M8" s="644"/>
      <c r="N8" s="644"/>
    </row>
    <row r="9" spans="1:14" ht="10.35" customHeight="1">
      <c r="A9" s="643" t="s">
        <v>13</v>
      </c>
      <c r="B9" s="643"/>
      <c r="C9" s="643"/>
      <c r="D9" s="643"/>
      <c r="E9" s="644" t="s">
        <v>14</v>
      </c>
      <c r="F9" s="644"/>
      <c r="G9" s="644"/>
      <c r="H9" s="643"/>
      <c r="I9" s="644"/>
      <c r="J9" s="644"/>
      <c r="K9" s="644"/>
      <c r="L9" s="644"/>
      <c r="M9" s="644"/>
      <c r="N9" s="644"/>
    </row>
    <row r="10" spans="1:14" ht="10.9" customHeight="1">
      <c r="A10" s="397"/>
      <c r="B10" s="397"/>
      <c r="C10" s="397"/>
      <c r="D10" s="397"/>
      <c r="E10" s="397"/>
      <c r="F10" s="397"/>
      <c r="G10" s="397"/>
      <c r="H10" s="397"/>
      <c r="I10" s="397"/>
      <c r="J10" s="397"/>
      <c r="K10" s="397"/>
      <c r="L10" s="397"/>
      <c r="M10" s="397"/>
      <c r="N10" s="397"/>
    </row>
    <row r="11" spans="1:14" ht="19.350000000000001" customHeight="1">
      <c r="A11" s="641" t="s">
        <v>15</v>
      </c>
      <c r="B11" s="641"/>
      <c r="C11" s="3" t="s">
        <v>16</v>
      </c>
      <c r="D11" s="641" t="s">
        <v>17</v>
      </c>
      <c r="E11" s="641"/>
      <c r="F11" s="641"/>
      <c r="G11" s="641" t="s">
        <v>18</v>
      </c>
      <c r="H11" s="641"/>
      <c r="I11" s="3" t="s">
        <v>19</v>
      </c>
      <c r="J11" s="641" t="s">
        <v>20</v>
      </c>
      <c r="K11" s="641"/>
      <c r="L11" s="641"/>
      <c r="M11" s="3" t="s">
        <v>21</v>
      </c>
      <c r="N11" s="3"/>
    </row>
    <row r="12" spans="1:14" ht="9.75" customHeight="1">
      <c r="A12" s="642" t="s">
        <v>22</v>
      </c>
      <c r="B12" s="642"/>
      <c r="C12" s="4"/>
      <c r="D12" s="642" t="s">
        <v>52</v>
      </c>
      <c r="E12" s="642"/>
      <c r="F12" s="642"/>
      <c r="G12" s="642"/>
      <c r="H12" s="642"/>
      <c r="I12" s="642"/>
      <c r="J12" s="642"/>
      <c r="K12" s="642"/>
      <c r="L12" s="642"/>
      <c r="M12" s="14">
        <f>SUM(M13:M14)</f>
        <v>0</v>
      </c>
      <c r="N12" s="4"/>
    </row>
    <row r="13" spans="1:14" ht="29.1" customHeight="1">
      <c r="A13" s="629" t="s">
        <v>24</v>
      </c>
      <c r="B13" s="629"/>
      <c r="C13" s="7">
        <v>18086</v>
      </c>
      <c r="D13" s="629" t="s">
        <v>53</v>
      </c>
      <c r="E13" s="629"/>
      <c r="F13" s="629"/>
      <c r="G13" s="634" t="s">
        <v>39</v>
      </c>
      <c r="H13" s="634"/>
      <c r="I13" s="11">
        <v>157.72</v>
      </c>
      <c r="J13" s="635"/>
      <c r="K13" s="636"/>
      <c r="L13" s="636"/>
      <c r="M13" s="9">
        <f>ROUND(I13*J13,2)</f>
        <v>0</v>
      </c>
      <c r="N13" s="6"/>
    </row>
    <row r="14" spans="1:14" ht="19.350000000000001" customHeight="1">
      <c r="A14" s="629" t="s">
        <v>27</v>
      </c>
      <c r="B14" s="629"/>
      <c r="C14" s="7">
        <v>17132</v>
      </c>
      <c r="D14" s="629" t="s">
        <v>54</v>
      </c>
      <c r="E14" s="629"/>
      <c r="F14" s="629"/>
      <c r="G14" s="634" t="s">
        <v>55</v>
      </c>
      <c r="H14" s="634"/>
      <c r="I14" s="15">
        <v>3750</v>
      </c>
      <c r="J14" s="638"/>
      <c r="K14" s="636"/>
      <c r="L14" s="636"/>
      <c r="M14" s="9">
        <f>ROUND(I14*J14,2)</f>
        <v>0</v>
      </c>
      <c r="N14" s="6"/>
    </row>
    <row r="15" spans="1:14" ht="9.75" customHeight="1">
      <c r="A15" s="642" t="s">
        <v>56</v>
      </c>
      <c r="B15" s="642"/>
      <c r="C15" s="4"/>
      <c r="D15" s="642" t="s">
        <v>57</v>
      </c>
      <c r="E15" s="642"/>
      <c r="F15" s="642"/>
      <c r="G15" s="642"/>
      <c r="H15" s="642"/>
      <c r="I15" s="642"/>
      <c r="J15" s="642"/>
      <c r="K15" s="642"/>
      <c r="L15" s="642"/>
      <c r="M15" s="14">
        <f>SUM(M16:M19)</f>
        <v>0</v>
      </c>
      <c r="N15" s="4"/>
    </row>
    <row r="16" spans="1:14" ht="19.350000000000001" customHeight="1">
      <c r="A16" s="629" t="s">
        <v>58</v>
      </c>
      <c r="B16" s="629"/>
      <c r="C16" s="7">
        <v>18071</v>
      </c>
      <c r="D16" s="629" t="s">
        <v>59</v>
      </c>
      <c r="E16" s="629"/>
      <c r="F16" s="629"/>
      <c r="G16" s="634" t="s">
        <v>39</v>
      </c>
      <c r="H16" s="634"/>
      <c r="I16" s="10">
        <v>39.380000000000003</v>
      </c>
      <c r="J16" s="635"/>
      <c r="K16" s="636"/>
      <c r="L16" s="636"/>
      <c r="M16" s="9">
        <f>ROUND(I16*J16,2)</f>
        <v>0</v>
      </c>
      <c r="N16" s="6"/>
    </row>
    <row r="17" spans="1:14" ht="19.350000000000001" customHeight="1">
      <c r="A17" s="629" t="s">
        <v>60</v>
      </c>
      <c r="B17" s="629"/>
      <c r="C17" s="7">
        <v>18072</v>
      </c>
      <c r="D17" s="629" t="s">
        <v>61</v>
      </c>
      <c r="E17" s="629"/>
      <c r="F17" s="629"/>
      <c r="G17" s="634" t="s">
        <v>39</v>
      </c>
      <c r="H17" s="634"/>
      <c r="I17" s="11">
        <v>110.63</v>
      </c>
      <c r="J17" s="635"/>
      <c r="K17" s="636"/>
      <c r="L17" s="636"/>
      <c r="M17" s="9">
        <f>ROUND(I17*J17,2)</f>
        <v>0</v>
      </c>
      <c r="N17" s="6"/>
    </row>
    <row r="18" spans="1:14" ht="19.350000000000001" customHeight="1">
      <c r="A18" s="629" t="s">
        <v>62</v>
      </c>
      <c r="B18" s="629"/>
      <c r="C18" s="7">
        <v>18073</v>
      </c>
      <c r="D18" s="629" t="s">
        <v>63</v>
      </c>
      <c r="E18" s="629"/>
      <c r="F18" s="629"/>
      <c r="G18" s="634" t="s">
        <v>39</v>
      </c>
      <c r="H18" s="634"/>
      <c r="I18" s="11">
        <v>110.63</v>
      </c>
      <c r="J18" s="637"/>
      <c r="K18" s="636"/>
      <c r="L18" s="636"/>
      <c r="M18" s="9">
        <f>ROUND(I18*J18,2)</f>
        <v>0</v>
      </c>
      <c r="N18" s="6"/>
    </row>
    <row r="19" spans="1:14" ht="19.350000000000001" customHeight="1">
      <c r="A19" s="629" t="s">
        <v>64</v>
      </c>
      <c r="B19" s="629"/>
      <c r="C19" s="7">
        <v>18074</v>
      </c>
      <c r="D19" s="629" t="s">
        <v>65</v>
      </c>
      <c r="E19" s="629"/>
      <c r="F19" s="629"/>
      <c r="G19" s="634" t="s">
        <v>39</v>
      </c>
      <c r="H19" s="634"/>
      <c r="I19" s="11">
        <v>110.63</v>
      </c>
      <c r="J19" s="649"/>
      <c r="K19" s="650"/>
      <c r="L19" s="650"/>
      <c r="M19" s="9">
        <f>ROUND(I19*J19,2)</f>
        <v>0</v>
      </c>
      <c r="N19" s="6"/>
    </row>
    <row r="20" spans="1:14" ht="9.75" customHeight="1">
      <c r="A20" s="642" t="s">
        <v>66</v>
      </c>
      <c r="B20" s="642"/>
      <c r="C20" s="4"/>
      <c r="D20" s="642" t="s">
        <v>71</v>
      </c>
      <c r="E20" s="642"/>
      <c r="F20" s="642"/>
      <c r="G20" s="642"/>
      <c r="H20" s="642"/>
      <c r="I20" s="642"/>
      <c r="J20" s="642"/>
      <c r="K20" s="642"/>
      <c r="L20" s="642"/>
      <c r="M20" s="14">
        <f>SUM(M21:M22)</f>
        <v>0</v>
      </c>
      <c r="N20" s="4"/>
    </row>
    <row r="21" spans="1:14" ht="29.1" customHeight="1">
      <c r="A21" s="629" t="s">
        <v>68</v>
      </c>
      <c r="B21" s="629"/>
      <c r="C21" s="7">
        <v>18075</v>
      </c>
      <c r="D21" s="629" t="s">
        <v>73</v>
      </c>
      <c r="E21" s="629"/>
      <c r="F21" s="629"/>
      <c r="G21" s="634" t="s">
        <v>39</v>
      </c>
      <c r="H21" s="634"/>
      <c r="I21" s="10">
        <v>26.25</v>
      </c>
      <c r="J21" s="635"/>
      <c r="K21" s="636"/>
      <c r="L21" s="636"/>
      <c r="M21" s="9">
        <f>ROUND(I21*J21,2)</f>
        <v>0</v>
      </c>
      <c r="N21" s="6"/>
    </row>
    <row r="22" spans="1:14" ht="29.1" customHeight="1">
      <c r="A22" s="629" t="s">
        <v>278</v>
      </c>
      <c r="B22" s="629"/>
      <c r="C22" s="7">
        <v>18076</v>
      </c>
      <c r="D22" s="629" t="s">
        <v>75</v>
      </c>
      <c r="E22" s="629"/>
      <c r="F22" s="629"/>
      <c r="G22" s="634" t="s">
        <v>39</v>
      </c>
      <c r="H22" s="634"/>
      <c r="I22" s="11">
        <v>108.68</v>
      </c>
      <c r="J22" s="635"/>
      <c r="K22" s="636"/>
      <c r="L22" s="636"/>
      <c r="M22" s="9">
        <f>ROUND(I22*J22,2)</f>
        <v>0</v>
      </c>
      <c r="N22" s="6"/>
    </row>
    <row r="23" spans="1:14" ht="9.75" customHeight="1">
      <c r="A23" s="642" t="s">
        <v>70</v>
      </c>
      <c r="B23" s="642"/>
      <c r="C23" s="4"/>
      <c r="D23" s="642" t="s">
        <v>95</v>
      </c>
      <c r="E23" s="642"/>
      <c r="F23" s="642"/>
      <c r="G23" s="642"/>
      <c r="H23" s="642"/>
      <c r="I23" s="642"/>
      <c r="J23" s="642"/>
      <c r="K23" s="642"/>
      <c r="L23" s="642"/>
      <c r="M23" s="14">
        <f>SUM(M24:M25)</f>
        <v>0</v>
      </c>
      <c r="N23" s="4"/>
    </row>
    <row r="24" spans="1:14" ht="29.1" customHeight="1">
      <c r="A24" s="629" t="s">
        <v>72</v>
      </c>
      <c r="B24" s="629"/>
      <c r="C24" s="7">
        <v>18078</v>
      </c>
      <c r="D24" s="629" t="s">
        <v>97</v>
      </c>
      <c r="E24" s="629"/>
      <c r="F24" s="629"/>
      <c r="G24" s="634" t="s">
        <v>39</v>
      </c>
      <c r="H24" s="634"/>
      <c r="I24" s="11">
        <v>108.75</v>
      </c>
      <c r="J24" s="649"/>
      <c r="K24" s="650"/>
      <c r="L24" s="650"/>
      <c r="M24" s="9">
        <f>ROUND(I24*J24,2)</f>
        <v>0</v>
      </c>
      <c r="N24" s="6"/>
    </row>
    <row r="25" spans="1:14" ht="19.350000000000001" customHeight="1">
      <c r="A25" s="629" t="s">
        <v>74</v>
      </c>
      <c r="B25" s="629"/>
      <c r="C25" s="7">
        <v>18081</v>
      </c>
      <c r="D25" s="629" t="s">
        <v>99</v>
      </c>
      <c r="E25" s="629"/>
      <c r="F25" s="629"/>
      <c r="G25" s="634" t="s">
        <v>39</v>
      </c>
      <c r="H25" s="634"/>
      <c r="I25" s="8">
        <v>7.5</v>
      </c>
      <c r="J25" s="637"/>
      <c r="K25" s="636"/>
      <c r="L25" s="636"/>
      <c r="M25" s="9">
        <f>ROUND(I25*J25,2)</f>
        <v>0</v>
      </c>
      <c r="N25" s="6"/>
    </row>
    <row r="26" spans="1:14" ht="9.75" customHeight="1">
      <c r="A26" s="642" t="s">
        <v>76</v>
      </c>
      <c r="B26" s="642"/>
      <c r="C26" s="4"/>
      <c r="D26" s="642" t="s">
        <v>77</v>
      </c>
      <c r="E26" s="642"/>
      <c r="F26" s="642"/>
      <c r="G26" s="642"/>
      <c r="H26" s="642"/>
      <c r="I26" s="642"/>
      <c r="J26" s="642"/>
      <c r="K26" s="642"/>
      <c r="L26" s="642"/>
      <c r="M26" s="17">
        <f>SUM(M27)</f>
        <v>0</v>
      </c>
      <c r="N26" s="4"/>
    </row>
    <row r="27" spans="1:14" ht="19.350000000000001" customHeight="1">
      <c r="A27" s="629" t="s">
        <v>78</v>
      </c>
      <c r="B27" s="629"/>
      <c r="C27" s="7">
        <v>18067</v>
      </c>
      <c r="D27" s="629" t="s">
        <v>79</v>
      </c>
      <c r="E27" s="629"/>
      <c r="F27" s="629"/>
      <c r="G27" s="634" t="s">
        <v>80</v>
      </c>
      <c r="H27" s="634"/>
      <c r="I27" s="8">
        <v>3</v>
      </c>
      <c r="J27" s="635"/>
      <c r="K27" s="636"/>
      <c r="L27" s="636"/>
      <c r="M27" s="9">
        <f>ROUND(I27*J27,2)</f>
        <v>0</v>
      </c>
      <c r="N27" s="6"/>
    </row>
    <row r="28" spans="1:14" ht="9.75" customHeight="1">
      <c r="A28" s="642" t="s">
        <v>83</v>
      </c>
      <c r="B28" s="642"/>
      <c r="C28" s="4"/>
      <c r="D28" s="642" t="s">
        <v>67</v>
      </c>
      <c r="E28" s="642"/>
      <c r="F28" s="642"/>
      <c r="G28" s="642"/>
      <c r="H28" s="642"/>
      <c r="I28" s="642"/>
      <c r="J28" s="642"/>
      <c r="K28" s="642"/>
      <c r="L28" s="642"/>
      <c r="M28" s="16">
        <f>SUM(M29:M30)</f>
        <v>0</v>
      </c>
      <c r="N28" s="4"/>
    </row>
    <row r="29" spans="1:14" ht="19.350000000000001" customHeight="1">
      <c r="A29" s="629" t="s">
        <v>85</v>
      </c>
      <c r="B29" s="629"/>
      <c r="C29" s="7">
        <v>19741</v>
      </c>
      <c r="D29" s="629" t="s">
        <v>279</v>
      </c>
      <c r="E29" s="629"/>
      <c r="F29" s="629"/>
      <c r="G29" s="634" t="s">
        <v>89</v>
      </c>
      <c r="H29" s="634"/>
      <c r="I29" s="8">
        <v>1</v>
      </c>
      <c r="J29" s="639"/>
      <c r="K29" s="636"/>
      <c r="L29" s="636"/>
      <c r="M29" s="9">
        <f>ROUND(I29*J29,2)</f>
        <v>0</v>
      </c>
      <c r="N29" s="6"/>
    </row>
    <row r="30" spans="1:14" ht="29.1" customHeight="1">
      <c r="A30" s="629" t="s">
        <v>87</v>
      </c>
      <c r="B30" s="629"/>
      <c r="C30" s="7">
        <v>19730</v>
      </c>
      <c r="D30" s="629" t="s">
        <v>69</v>
      </c>
      <c r="E30" s="629"/>
      <c r="F30" s="629"/>
      <c r="G30" s="634" t="s">
        <v>31</v>
      </c>
      <c r="H30" s="634"/>
      <c r="I30" s="8">
        <v>2</v>
      </c>
      <c r="J30" s="639"/>
      <c r="K30" s="636"/>
      <c r="L30" s="636"/>
      <c r="M30" s="9">
        <f>ROUND(I30*J30,2)</f>
        <v>0</v>
      </c>
      <c r="N30" s="6"/>
    </row>
    <row r="31" spans="1:14" ht="9.75" customHeight="1">
      <c r="A31" s="642" t="s">
        <v>94</v>
      </c>
      <c r="B31" s="642"/>
      <c r="C31" s="4"/>
      <c r="D31" s="642" t="s">
        <v>101</v>
      </c>
      <c r="E31" s="642"/>
      <c r="F31" s="642"/>
      <c r="G31" s="642"/>
      <c r="H31" s="642"/>
      <c r="I31" s="642"/>
      <c r="J31" s="642"/>
      <c r="K31" s="642"/>
      <c r="L31" s="642"/>
      <c r="M31" s="16">
        <f>SUM(M32:M34)</f>
        <v>0</v>
      </c>
      <c r="N31" s="4"/>
    </row>
    <row r="32" spans="1:14" ht="19.350000000000001" customHeight="1">
      <c r="A32" s="629" t="s">
        <v>96</v>
      </c>
      <c r="B32" s="629"/>
      <c r="C32" s="7">
        <v>18239</v>
      </c>
      <c r="D32" s="629" t="s">
        <v>103</v>
      </c>
      <c r="E32" s="629"/>
      <c r="F32" s="629"/>
      <c r="G32" s="634" t="s">
        <v>104</v>
      </c>
      <c r="H32" s="634"/>
      <c r="I32" s="10">
        <v>40</v>
      </c>
      <c r="J32" s="638"/>
      <c r="K32" s="636"/>
      <c r="L32" s="636"/>
      <c r="M32" s="9">
        <f>ROUND(I32*J32,2)</f>
        <v>0</v>
      </c>
      <c r="N32" s="6"/>
    </row>
    <row r="33" spans="1:14" ht="19.350000000000001" customHeight="1">
      <c r="A33" s="629" t="s">
        <v>98</v>
      </c>
      <c r="B33" s="629"/>
      <c r="C33" s="7">
        <v>19723</v>
      </c>
      <c r="D33" s="629" t="s">
        <v>280</v>
      </c>
      <c r="E33" s="629"/>
      <c r="F33" s="629"/>
      <c r="G33" s="634" t="s">
        <v>31</v>
      </c>
      <c r="H33" s="634"/>
      <c r="I33" s="8">
        <v>2</v>
      </c>
      <c r="J33" s="639"/>
      <c r="K33" s="636"/>
      <c r="L33" s="636"/>
      <c r="M33" s="9">
        <f>ROUND(I33*J33,2)</f>
        <v>0</v>
      </c>
      <c r="N33" s="6"/>
    </row>
    <row r="34" spans="1:14" ht="38.85" customHeight="1">
      <c r="A34" s="629" t="s">
        <v>281</v>
      </c>
      <c r="B34" s="629"/>
      <c r="C34" s="7">
        <v>19750</v>
      </c>
      <c r="D34" s="629" t="s">
        <v>106</v>
      </c>
      <c r="E34" s="629"/>
      <c r="F34" s="629"/>
      <c r="G34" s="634" t="s">
        <v>31</v>
      </c>
      <c r="H34" s="634"/>
      <c r="I34" s="8">
        <v>1</v>
      </c>
      <c r="J34" s="639"/>
      <c r="K34" s="636"/>
      <c r="L34" s="636"/>
      <c r="M34" s="9">
        <f>ROUND(I34*J34,2)</f>
        <v>0</v>
      </c>
      <c r="N34" s="6"/>
    </row>
    <row r="35" spans="1:14" ht="9.75" customHeight="1">
      <c r="A35" s="642" t="s">
        <v>100</v>
      </c>
      <c r="B35" s="642"/>
      <c r="C35" s="4"/>
      <c r="D35" s="642" t="s">
        <v>227</v>
      </c>
      <c r="E35" s="642"/>
      <c r="F35" s="642"/>
      <c r="G35" s="642"/>
      <c r="H35" s="642"/>
      <c r="I35" s="642"/>
      <c r="J35" s="642"/>
      <c r="K35" s="642"/>
      <c r="L35" s="642"/>
      <c r="M35" s="17">
        <f>SUM(M36:M38)</f>
        <v>0</v>
      </c>
      <c r="N35" s="4"/>
    </row>
    <row r="36" spans="1:14" ht="19.350000000000001" customHeight="1">
      <c r="A36" s="629" t="s">
        <v>102</v>
      </c>
      <c r="B36" s="629"/>
      <c r="C36" s="7">
        <v>19105</v>
      </c>
      <c r="D36" s="629" t="s">
        <v>229</v>
      </c>
      <c r="E36" s="629"/>
      <c r="F36" s="629"/>
      <c r="G36" s="634" t="s">
        <v>104</v>
      </c>
      <c r="H36" s="634"/>
      <c r="I36" s="8">
        <v>7.5</v>
      </c>
      <c r="J36" s="637"/>
      <c r="K36" s="636"/>
      <c r="L36" s="636"/>
      <c r="M36" s="9">
        <f>ROUND(I36*J36,2)</f>
        <v>0</v>
      </c>
      <c r="N36" s="6"/>
    </row>
    <row r="37" spans="1:14" ht="19.350000000000001" customHeight="1">
      <c r="A37" s="629" t="s">
        <v>105</v>
      </c>
      <c r="B37" s="629"/>
      <c r="C37" s="7">
        <v>19106</v>
      </c>
      <c r="D37" s="629" t="s">
        <v>231</v>
      </c>
      <c r="E37" s="629"/>
      <c r="F37" s="629"/>
      <c r="G37" s="634" t="s">
        <v>89</v>
      </c>
      <c r="H37" s="634"/>
      <c r="I37" s="8">
        <v>2</v>
      </c>
      <c r="J37" s="637"/>
      <c r="K37" s="636"/>
      <c r="L37" s="636"/>
      <c r="M37" s="9">
        <f>ROUND(I37*J37,2)</f>
        <v>0</v>
      </c>
      <c r="N37" s="6"/>
    </row>
    <row r="38" spans="1:14" ht="19.350000000000001" customHeight="1">
      <c r="A38" s="629" t="s">
        <v>282</v>
      </c>
      <c r="B38" s="629"/>
      <c r="C38" s="7">
        <v>18596</v>
      </c>
      <c r="D38" s="629" t="s">
        <v>233</v>
      </c>
      <c r="E38" s="629"/>
      <c r="F38" s="629"/>
      <c r="G38" s="634" t="s">
        <v>104</v>
      </c>
      <c r="H38" s="634"/>
      <c r="I38" s="8">
        <v>8</v>
      </c>
      <c r="J38" s="637"/>
      <c r="K38" s="636"/>
      <c r="L38" s="636"/>
      <c r="M38" s="9">
        <f>ROUND(I38*J38,2)</f>
        <v>0</v>
      </c>
      <c r="N38" s="6"/>
    </row>
    <row r="39" spans="1:14" ht="9.75" customHeight="1">
      <c r="A39" s="642" t="s">
        <v>107</v>
      </c>
      <c r="B39" s="642"/>
      <c r="C39" s="4"/>
      <c r="D39" s="642" t="s">
        <v>186</v>
      </c>
      <c r="E39" s="642"/>
      <c r="F39" s="642"/>
      <c r="G39" s="642"/>
      <c r="H39" s="642"/>
      <c r="I39" s="642"/>
      <c r="J39" s="642"/>
      <c r="K39" s="642"/>
      <c r="L39" s="642"/>
      <c r="M39" s="17">
        <f>SUM(M40:M44)</f>
        <v>0</v>
      </c>
      <c r="N39" s="4"/>
    </row>
    <row r="40" spans="1:14" ht="19.350000000000001" customHeight="1">
      <c r="A40" s="629" t="s">
        <v>109</v>
      </c>
      <c r="B40" s="629"/>
      <c r="C40" s="7">
        <v>18586</v>
      </c>
      <c r="D40" s="629" t="s">
        <v>283</v>
      </c>
      <c r="E40" s="629"/>
      <c r="F40" s="629"/>
      <c r="G40" s="634" t="s">
        <v>104</v>
      </c>
      <c r="H40" s="634"/>
      <c r="I40" s="8">
        <v>3</v>
      </c>
      <c r="J40" s="637"/>
      <c r="K40" s="636"/>
      <c r="L40" s="636"/>
      <c r="M40" s="9">
        <f>ROUND(I40*J40,2)</f>
        <v>0</v>
      </c>
      <c r="N40" s="6"/>
    </row>
    <row r="41" spans="1:14" ht="19.350000000000001" customHeight="1">
      <c r="A41" s="629" t="s">
        <v>111</v>
      </c>
      <c r="B41" s="629"/>
      <c r="C41" s="7">
        <v>18571</v>
      </c>
      <c r="D41" s="629" t="s">
        <v>192</v>
      </c>
      <c r="E41" s="629"/>
      <c r="F41" s="629"/>
      <c r="G41" s="634" t="s">
        <v>104</v>
      </c>
      <c r="H41" s="634"/>
      <c r="I41" s="8">
        <v>2</v>
      </c>
      <c r="J41" s="637"/>
      <c r="K41" s="636"/>
      <c r="L41" s="636"/>
      <c r="M41" s="9">
        <f>ROUND(I41*J41,2)</f>
        <v>0</v>
      </c>
      <c r="N41" s="6"/>
    </row>
    <row r="42" spans="1:14" ht="19.350000000000001" customHeight="1">
      <c r="A42" s="629" t="s">
        <v>113</v>
      </c>
      <c r="B42" s="629"/>
      <c r="C42" s="7">
        <v>18201</v>
      </c>
      <c r="D42" s="629" t="s">
        <v>284</v>
      </c>
      <c r="E42" s="629"/>
      <c r="F42" s="629"/>
      <c r="G42" s="634" t="s">
        <v>89</v>
      </c>
      <c r="H42" s="634"/>
      <c r="I42" s="8">
        <v>1</v>
      </c>
      <c r="J42" s="637"/>
      <c r="K42" s="636"/>
      <c r="L42" s="636"/>
      <c r="M42" s="9">
        <f>ROUND(I42*J42,2)</f>
        <v>0</v>
      </c>
      <c r="N42" s="6"/>
    </row>
    <row r="43" spans="1:14" ht="19.350000000000001" customHeight="1">
      <c r="A43" s="629" t="s">
        <v>115</v>
      </c>
      <c r="B43" s="629"/>
      <c r="C43" s="7">
        <v>19083</v>
      </c>
      <c r="D43" s="629" t="s">
        <v>285</v>
      </c>
      <c r="E43" s="629"/>
      <c r="F43" s="629"/>
      <c r="G43" s="634" t="s">
        <v>89</v>
      </c>
      <c r="H43" s="634"/>
      <c r="I43" s="8">
        <v>1</v>
      </c>
      <c r="J43" s="635"/>
      <c r="K43" s="636"/>
      <c r="L43" s="636"/>
      <c r="M43" s="9">
        <f>ROUND(I43*J43,2)</f>
        <v>0</v>
      </c>
      <c r="N43" s="6"/>
    </row>
    <row r="44" spans="1:14" ht="19.350000000000001" customHeight="1">
      <c r="A44" s="629" t="s">
        <v>117</v>
      </c>
      <c r="B44" s="629"/>
      <c r="C44" s="7">
        <v>19096</v>
      </c>
      <c r="D44" s="629" t="s">
        <v>224</v>
      </c>
      <c r="E44" s="629"/>
      <c r="F44" s="629"/>
      <c r="G44" s="634" t="s">
        <v>89</v>
      </c>
      <c r="H44" s="634"/>
      <c r="I44" s="8">
        <v>1</v>
      </c>
      <c r="J44" s="637"/>
      <c r="K44" s="636"/>
      <c r="L44" s="636"/>
      <c r="M44" s="9">
        <f>ROUND(I44*J44,2)</f>
        <v>0</v>
      </c>
      <c r="N44" s="6"/>
    </row>
    <row r="45" spans="1:14" ht="9.75" customHeight="1">
      <c r="A45" s="651">
        <v>10</v>
      </c>
      <c r="B45" s="642"/>
      <c r="C45" s="4"/>
      <c r="D45" s="642" t="s">
        <v>108</v>
      </c>
      <c r="E45" s="642"/>
      <c r="F45" s="642"/>
      <c r="G45" s="642"/>
      <c r="H45" s="642"/>
      <c r="I45" s="642"/>
      <c r="J45" s="642"/>
      <c r="K45" s="642"/>
      <c r="L45" s="642"/>
      <c r="M45" s="14">
        <f>SUM(M46:M66)</f>
        <v>0</v>
      </c>
      <c r="N45" s="4"/>
    </row>
    <row r="46" spans="1:14" ht="19.350000000000001" customHeight="1">
      <c r="A46" s="629" t="s">
        <v>137</v>
      </c>
      <c r="B46" s="629"/>
      <c r="C46" s="7">
        <v>19134</v>
      </c>
      <c r="D46" s="629" t="s">
        <v>110</v>
      </c>
      <c r="E46" s="629"/>
      <c r="F46" s="629"/>
      <c r="G46" s="634" t="s">
        <v>104</v>
      </c>
      <c r="H46" s="634"/>
      <c r="I46" s="10">
        <v>20</v>
      </c>
      <c r="J46" s="637"/>
      <c r="K46" s="636"/>
      <c r="L46" s="636"/>
      <c r="M46" s="9">
        <f t="shared" ref="M46:M66" si="0">ROUND(I46*J46,2)</f>
        <v>0</v>
      </c>
      <c r="N46" s="6"/>
    </row>
    <row r="47" spans="1:14" ht="19.350000000000001" customHeight="1">
      <c r="A47" s="629" t="s">
        <v>138</v>
      </c>
      <c r="B47" s="629"/>
      <c r="C47" s="7">
        <v>19135</v>
      </c>
      <c r="D47" s="629" t="s">
        <v>112</v>
      </c>
      <c r="E47" s="629"/>
      <c r="F47" s="629"/>
      <c r="G47" s="634" t="s">
        <v>104</v>
      </c>
      <c r="H47" s="634"/>
      <c r="I47" s="10">
        <v>20</v>
      </c>
      <c r="J47" s="637"/>
      <c r="K47" s="636"/>
      <c r="L47" s="636"/>
      <c r="M47" s="9">
        <f t="shared" si="0"/>
        <v>0</v>
      </c>
      <c r="N47" s="6"/>
    </row>
    <row r="48" spans="1:14" ht="19.350000000000001" customHeight="1">
      <c r="A48" s="629" t="s">
        <v>140</v>
      </c>
      <c r="B48" s="629"/>
      <c r="C48" s="7">
        <v>19210</v>
      </c>
      <c r="D48" s="629" t="s">
        <v>114</v>
      </c>
      <c r="E48" s="629"/>
      <c r="F48" s="629"/>
      <c r="G48" s="634" t="s">
        <v>104</v>
      </c>
      <c r="H48" s="634"/>
      <c r="I48" s="8">
        <v>7.5</v>
      </c>
      <c r="J48" s="637"/>
      <c r="K48" s="636"/>
      <c r="L48" s="636"/>
      <c r="M48" s="9">
        <f t="shared" si="0"/>
        <v>0</v>
      </c>
      <c r="N48" s="6"/>
    </row>
    <row r="49" spans="1:14" ht="19.350000000000001" customHeight="1">
      <c r="A49" s="629" t="s">
        <v>142</v>
      </c>
      <c r="B49" s="629"/>
      <c r="C49" s="7">
        <v>19208</v>
      </c>
      <c r="D49" s="629" t="s">
        <v>116</v>
      </c>
      <c r="E49" s="629"/>
      <c r="F49" s="629"/>
      <c r="G49" s="634" t="s">
        <v>89</v>
      </c>
      <c r="H49" s="634"/>
      <c r="I49" s="8">
        <v>2</v>
      </c>
      <c r="J49" s="637"/>
      <c r="K49" s="636"/>
      <c r="L49" s="636"/>
      <c r="M49" s="9">
        <f t="shared" si="0"/>
        <v>0</v>
      </c>
      <c r="N49" s="6"/>
    </row>
    <row r="50" spans="1:14" ht="19.350000000000001" customHeight="1">
      <c r="A50" s="629" t="s">
        <v>143</v>
      </c>
      <c r="B50" s="629"/>
      <c r="C50" s="7">
        <v>19241</v>
      </c>
      <c r="D50" s="629" t="s">
        <v>118</v>
      </c>
      <c r="E50" s="629"/>
      <c r="F50" s="629"/>
      <c r="G50" s="634" t="s">
        <v>89</v>
      </c>
      <c r="H50" s="634"/>
      <c r="I50" s="8">
        <v>1</v>
      </c>
      <c r="J50" s="637"/>
      <c r="K50" s="636"/>
      <c r="L50" s="636"/>
      <c r="M50" s="9">
        <f t="shared" si="0"/>
        <v>0</v>
      </c>
      <c r="N50" s="6"/>
    </row>
    <row r="51" spans="1:14" ht="19.350000000000001" customHeight="1">
      <c r="A51" s="629" t="s">
        <v>145</v>
      </c>
      <c r="B51" s="629"/>
      <c r="C51" s="7">
        <v>19211</v>
      </c>
      <c r="D51" s="629" t="s">
        <v>120</v>
      </c>
      <c r="E51" s="629"/>
      <c r="F51" s="629"/>
      <c r="G51" s="634" t="s">
        <v>104</v>
      </c>
      <c r="H51" s="634"/>
      <c r="I51" s="8">
        <v>6</v>
      </c>
      <c r="J51" s="638"/>
      <c r="K51" s="636"/>
      <c r="L51" s="636"/>
      <c r="M51" s="9">
        <f t="shared" si="0"/>
        <v>0</v>
      </c>
      <c r="N51" s="6"/>
    </row>
    <row r="52" spans="1:14" ht="19.350000000000001" customHeight="1">
      <c r="A52" s="629" t="s">
        <v>147</v>
      </c>
      <c r="B52" s="629"/>
      <c r="C52" s="7">
        <v>20976</v>
      </c>
      <c r="D52" s="629" t="s">
        <v>122</v>
      </c>
      <c r="E52" s="629"/>
      <c r="F52" s="629"/>
      <c r="G52" s="634" t="s">
        <v>89</v>
      </c>
      <c r="H52" s="634"/>
      <c r="I52" s="8">
        <v>3</v>
      </c>
      <c r="J52" s="637"/>
      <c r="K52" s="636"/>
      <c r="L52" s="636"/>
      <c r="M52" s="9">
        <f t="shared" si="0"/>
        <v>0</v>
      </c>
      <c r="N52" s="6"/>
    </row>
    <row r="53" spans="1:14" ht="19.350000000000001" customHeight="1">
      <c r="A53" s="629" t="s">
        <v>149</v>
      </c>
      <c r="B53" s="629"/>
      <c r="C53" s="7">
        <v>20964</v>
      </c>
      <c r="D53" s="629" t="s">
        <v>255</v>
      </c>
      <c r="E53" s="629"/>
      <c r="F53" s="629"/>
      <c r="G53" s="634" t="s">
        <v>89</v>
      </c>
      <c r="H53" s="634"/>
      <c r="I53" s="8">
        <v>1</v>
      </c>
      <c r="J53" s="637"/>
      <c r="K53" s="636"/>
      <c r="L53" s="636"/>
      <c r="M53" s="9">
        <f t="shared" si="0"/>
        <v>0</v>
      </c>
      <c r="N53" s="6"/>
    </row>
    <row r="54" spans="1:14" ht="19.350000000000001" customHeight="1">
      <c r="A54" s="629" t="s">
        <v>151</v>
      </c>
      <c r="B54" s="629"/>
      <c r="C54" s="7">
        <v>20977</v>
      </c>
      <c r="D54" s="629" t="s">
        <v>124</v>
      </c>
      <c r="E54" s="629"/>
      <c r="F54" s="629"/>
      <c r="G54" s="634" t="s">
        <v>89</v>
      </c>
      <c r="H54" s="634"/>
      <c r="I54" s="8">
        <v>1</v>
      </c>
      <c r="J54" s="637"/>
      <c r="K54" s="636"/>
      <c r="L54" s="636"/>
      <c r="M54" s="9">
        <f t="shared" si="0"/>
        <v>0</v>
      </c>
      <c r="N54" s="6"/>
    </row>
    <row r="55" spans="1:14" ht="19.350000000000001" customHeight="1">
      <c r="A55" s="629" t="s">
        <v>153</v>
      </c>
      <c r="B55" s="629"/>
      <c r="C55" s="7">
        <v>19216</v>
      </c>
      <c r="D55" s="629" t="s">
        <v>126</v>
      </c>
      <c r="E55" s="629"/>
      <c r="F55" s="629"/>
      <c r="G55" s="634" t="s">
        <v>89</v>
      </c>
      <c r="H55" s="634"/>
      <c r="I55" s="8">
        <v>3</v>
      </c>
      <c r="J55" s="637"/>
      <c r="K55" s="636"/>
      <c r="L55" s="636"/>
      <c r="M55" s="9">
        <f t="shared" si="0"/>
        <v>0</v>
      </c>
      <c r="N55" s="6"/>
    </row>
    <row r="56" spans="1:14" ht="19.350000000000001" customHeight="1">
      <c r="A56" s="629" t="s">
        <v>286</v>
      </c>
      <c r="B56" s="629"/>
      <c r="C56" s="7">
        <v>16376</v>
      </c>
      <c r="D56" s="629" t="s">
        <v>128</v>
      </c>
      <c r="E56" s="629"/>
      <c r="F56" s="629"/>
      <c r="G56" s="634" t="s">
        <v>104</v>
      </c>
      <c r="H56" s="634"/>
      <c r="I56" s="11">
        <v>171</v>
      </c>
      <c r="J56" s="638"/>
      <c r="K56" s="636"/>
      <c r="L56" s="636"/>
      <c r="M56" s="9">
        <f t="shared" si="0"/>
        <v>0</v>
      </c>
      <c r="N56" s="6"/>
    </row>
    <row r="57" spans="1:14" ht="19.350000000000001" customHeight="1">
      <c r="A57" s="629" t="s">
        <v>287</v>
      </c>
      <c r="B57" s="629"/>
      <c r="C57" s="7">
        <v>19571</v>
      </c>
      <c r="D57" s="629" t="s">
        <v>148</v>
      </c>
      <c r="E57" s="629"/>
      <c r="F57" s="629"/>
      <c r="G57" s="634" t="s">
        <v>104</v>
      </c>
      <c r="H57" s="634"/>
      <c r="I57" s="10">
        <v>45</v>
      </c>
      <c r="J57" s="638"/>
      <c r="K57" s="636"/>
      <c r="L57" s="636"/>
      <c r="M57" s="9">
        <f t="shared" si="0"/>
        <v>0</v>
      </c>
      <c r="N57" s="6"/>
    </row>
    <row r="58" spans="1:14" ht="19.350000000000001" customHeight="1">
      <c r="A58" s="629" t="s">
        <v>288</v>
      </c>
      <c r="B58" s="629"/>
      <c r="C58" s="7">
        <v>19599</v>
      </c>
      <c r="D58" s="629" t="s">
        <v>289</v>
      </c>
      <c r="E58" s="629"/>
      <c r="F58" s="629"/>
      <c r="G58" s="634" t="s">
        <v>89</v>
      </c>
      <c r="H58" s="634"/>
      <c r="I58" s="8">
        <v>8</v>
      </c>
      <c r="J58" s="635"/>
      <c r="K58" s="636"/>
      <c r="L58" s="636"/>
      <c r="M58" s="9">
        <f t="shared" si="0"/>
        <v>0</v>
      </c>
      <c r="N58" s="6"/>
    </row>
    <row r="59" spans="1:14" ht="29.1" customHeight="1">
      <c r="A59" s="629" t="s">
        <v>290</v>
      </c>
      <c r="B59" s="629"/>
      <c r="C59" s="7">
        <v>19619</v>
      </c>
      <c r="D59" s="629" t="s">
        <v>291</v>
      </c>
      <c r="E59" s="629"/>
      <c r="F59" s="629"/>
      <c r="G59" s="634" t="s">
        <v>89</v>
      </c>
      <c r="H59" s="634"/>
      <c r="I59" s="8">
        <v>1</v>
      </c>
      <c r="J59" s="639"/>
      <c r="K59" s="636"/>
      <c r="L59" s="636"/>
      <c r="M59" s="9">
        <f t="shared" si="0"/>
        <v>0</v>
      </c>
      <c r="N59" s="6"/>
    </row>
    <row r="60" spans="1:14" ht="19.350000000000001" customHeight="1">
      <c r="A60" s="629" t="s">
        <v>292</v>
      </c>
      <c r="B60" s="629"/>
      <c r="C60" s="7">
        <v>19620</v>
      </c>
      <c r="D60" s="629" t="s">
        <v>293</v>
      </c>
      <c r="E60" s="629"/>
      <c r="F60" s="629"/>
      <c r="G60" s="634" t="s">
        <v>135</v>
      </c>
      <c r="H60" s="634"/>
      <c r="I60" s="8">
        <v>1</v>
      </c>
      <c r="J60" s="639"/>
      <c r="K60" s="636"/>
      <c r="L60" s="636"/>
      <c r="M60" s="9">
        <f t="shared" si="0"/>
        <v>0</v>
      </c>
      <c r="N60" s="6"/>
    </row>
    <row r="61" spans="1:14" ht="29.1" customHeight="1">
      <c r="A61" s="629" t="s">
        <v>294</v>
      </c>
      <c r="B61" s="629"/>
      <c r="C61" s="7">
        <v>19603</v>
      </c>
      <c r="D61" s="629" t="s">
        <v>295</v>
      </c>
      <c r="E61" s="629"/>
      <c r="F61" s="629"/>
      <c r="G61" s="634" t="s">
        <v>89</v>
      </c>
      <c r="H61" s="634"/>
      <c r="I61" s="8">
        <v>1</v>
      </c>
      <c r="J61" s="635"/>
      <c r="K61" s="636"/>
      <c r="L61" s="636"/>
      <c r="M61" s="9">
        <f t="shared" si="0"/>
        <v>0</v>
      </c>
      <c r="N61" s="6"/>
    </row>
    <row r="62" spans="1:14" ht="19.350000000000001" customHeight="1">
      <c r="A62" s="629" t="s">
        <v>296</v>
      </c>
      <c r="B62" s="629"/>
      <c r="C62" s="7">
        <v>19604</v>
      </c>
      <c r="D62" s="629" t="s">
        <v>297</v>
      </c>
      <c r="E62" s="629"/>
      <c r="F62" s="629"/>
      <c r="G62" s="634" t="s">
        <v>89</v>
      </c>
      <c r="H62" s="634"/>
      <c r="I62" s="8">
        <v>1</v>
      </c>
      <c r="J62" s="635"/>
      <c r="K62" s="636"/>
      <c r="L62" s="636"/>
      <c r="M62" s="9">
        <f t="shared" si="0"/>
        <v>0</v>
      </c>
      <c r="N62" s="6"/>
    </row>
    <row r="63" spans="1:14" ht="19.350000000000001" customHeight="1">
      <c r="A63" s="629" t="s">
        <v>298</v>
      </c>
      <c r="B63" s="629"/>
      <c r="C63" s="7">
        <v>19605</v>
      </c>
      <c r="D63" s="629" t="s">
        <v>134</v>
      </c>
      <c r="E63" s="629"/>
      <c r="F63" s="629"/>
      <c r="G63" s="634" t="s">
        <v>135</v>
      </c>
      <c r="H63" s="634"/>
      <c r="I63" s="8">
        <v>4</v>
      </c>
      <c r="J63" s="635"/>
      <c r="K63" s="636"/>
      <c r="L63" s="636"/>
      <c r="M63" s="9">
        <f t="shared" si="0"/>
        <v>0</v>
      </c>
      <c r="N63" s="6"/>
    </row>
    <row r="64" spans="1:14" ht="19.350000000000001" customHeight="1">
      <c r="A64" s="629" t="s">
        <v>299</v>
      </c>
      <c r="B64" s="629"/>
      <c r="C64" s="7">
        <v>19672</v>
      </c>
      <c r="D64" s="629" t="s">
        <v>300</v>
      </c>
      <c r="E64" s="629"/>
      <c r="F64" s="629"/>
      <c r="G64" s="634" t="s">
        <v>89</v>
      </c>
      <c r="H64" s="634"/>
      <c r="I64" s="8">
        <v>1</v>
      </c>
      <c r="J64" s="639"/>
      <c r="K64" s="636"/>
      <c r="L64" s="636"/>
      <c r="M64" s="9">
        <f t="shared" si="0"/>
        <v>0</v>
      </c>
      <c r="N64" s="6"/>
    </row>
    <row r="65" spans="1:14" ht="19.350000000000001" customHeight="1">
      <c r="A65" s="629" t="s">
        <v>301</v>
      </c>
      <c r="B65" s="629"/>
      <c r="C65" s="7">
        <v>19673</v>
      </c>
      <c r="D65" s="629" t="s">
        <v>302</v>
      </c>
      <c r="E65" s="629"/>
      <c r="F65" s="629"/>
      <c r="G65" s="634" t="s">
        <v>89</v>
      </c>
      <c r="H65" s="634"/>
      <c r="I65" s="8">
        <v>1</v>
      </c>
      <c r="J65" s="635"/>
      <c r="K65" s="636"/>
      <c r="L65" s="636"/>
      <c r="M65" s="9">
        <f t="shared" si="0"/>
        <v>0</v>
      </c>
      <c r="N65" s="6"/>
    </row>
    <row r="66" spans="1:14" ht="19.350000000000001" customHeight="1">
      <c r="A66" s="629" t="s">
        <v>303</v>
      </c>
      <c r="B66" s="629"/>
      <c r="C66" s="7">
        <v>19609</v>
      </c>
      <c r="D66" s="629" t="s">
        <v>304</v>
      </c>
      <c r="E66" s="629"/>
      <c r="F66" s="629"/>
      <c r="G66" s="634" t="s">
        <v>31</v>
      </c>
      <c r="H66" s="634"/>
      <c r="I66" s="8">
        <v>1</v>
      </c>
      <c r="J66" s="639"/>
      <c r="K66" s="636"/>
      <c r="L66" s="636"/>
      <c r="M66" s="9">
        <f t="shared" si="0"/>
        <v>0</v>
      </c>
      <c r="N66" s="6"/>
    </row>
    <row r="67" spans="1:14" ht="9.75" customHeight="1">
      <c r="A67" s="651">
        <v>11</v>
      </c>
      <c r="B67" s="642"/>
      <c r="C67" s="4"/>
      <c r="D67" s="642" t="s">
        <v>136</v>
      </c>
      <c r="E67" s="642"/>
      <c r="F67" s="642"/>
      <c r="G67" s="642"/>
      <c r="H67" s="642"/>
      <c r="I67" s="642"/>
      <c r="J67" s="642"/>
      <c r="K67" s="642"/>
      <c r="L67" s="642"/>
      <c r="M67" s="14">
        <f>SUM(M68:M88)</f>
        <v>0</v>
      </c>
      <c r="N67" s="4"/>
    </row>
    <row r="68" spans="1:14" ht="19.350000000000001" customHeight="1">
      <c r="A68" s="629" t="s">
        <v>156</v>
      </c>
      <c r="B68" s="629"/>
      <c r="C68" s="7">
        <v>19135</v>
      </c>
      <c r="D68" s="629" t="s">
        <v>112</v>
      </c>
      <c r="E68" s="629"/>
      <c r="F68" s="629"/>
      <c r="G68" s="634" t="s">
        <v>104</v>
      </c>
      <c r="H68" s="634"/>
      <c r="I68" s="10">
        <v>40</v>
      </c>
      <c r="J68" s="637"/>
      <c r="K68" s="636"/>
      <c r="L68" s="636"/>
      <c r="M68" s="9">
        <f t="shared" ref="M68:M88" si="1">ROUND(I68*J68,2)</f>
        <v>0</v>
      </c>
      <c r="N68" s="6"/>
    </row>
    <row r="69" spans="1:14" ht="19.350000000000001" customHeight="1">
      <c r="A69" s="629" t="s">
        <v>157</v>
      </c>
      <c r="B69" s="629"/>
      <c r="C69" s="7">
        <v>19258</v>
      </c>
      <c r="D69" s="629" t="s">
        <v>139</v>
      </c>
      <c r="E69" s="629"/>
      <c r="F69" s="629"/>
      <c r="G69" s="634" t="s">
        <v>104</v>
      </c>
      <c r="H69" s="634"/>
      <c r="I69" s="8">
        <v>7.5</v>
      </c>
      <c r="J69" s="637"/>
      <c r="K69" s="636"/>
      <c r="L69" s="636"/>
      <c r="M69" s="9">
        <f t="shared" si="1"/>
        <v>0</v>
      </c>
      <c r="N69" s="6"/>
    </row>
    <row r="70" spans="1:14" ht="19.350000000000001" customHeight="1">
      <c r="A70" s="629" t="s">
        <v>305</v>
      </c>
      <c r="B70" s="629"/>
      <c r="C70" s="7">
        <v>20971</v>
      </c>
      <c r="D70" s="629" t="s">
        <v>141</v>
      </c>
      <c r="E70" s="629"/>
      <c r="F70" s="629"/>
      <c r="G70" s="634" t="s">
        <v>89</v>
      </c>
      <c r="H70" s="634"/>
      <c r="I70" s="8">
        <v>3</v>
      </c>
      <c r="J70" s="637"/>
      <c r="K70" s="636"/>
      <c r="L70" s="636"/>
      <c r="M70" s="9">
        <f t="shared" si="1"/>
        <v>0</v>
      </c>
      <c r="N70" s="6"/>
    </row>
    <row r="71" spans="1:14" ht="19.350000000000001" customHeight="1">
      <c r="A71" s="629" t="s">
        <v>306</v>
      </c>
      <c r="B71" s="629"/>
      <c r="C71" s="7">
        <v>20977</v>
      </c>
      <c r="D71" s="629" t="s">
        <v>124</v>
      </c>
      <c r="E71" s="629"/>
      <c r="F71" s="629"/>
      <c r="G71" s="634" t="s">
        <v>89</v>
      </c>
      <c r="H71" s="634"/>
      <c r="I71" s="8">
        <v>4</v>
      </c>
      <c r="J71" s="637"/>
      <c r="K71" s="636"/>
      <c r="L71" s="636"/>
      <c r="M71" s="9">
        <f t="shared" si="1"/>
        <v>0</v>
      </c>
      <c r="N71" s="6"/>
    </row>
    <row r="72" spans="1:14" ht="19.350000000000001" customHeight="1">
      <c r="A72" s="629" t="s">
        <v>307</v>
      </c>
      <c r="B72" s="629"/>
      <c r="C72" s="7">
        <v>20968</v>
      </c>
      <c r="D72" s="629" t="s">
        <v>144</v>
      </c>
      <c r="E72" s="629"/>
      <c r="F72" s="629"/>
      <c r="G72" s="634" t="s">
        <v>89</v>
      </c>
      <c r="H72" s="634"/>
      <c r="I72" s="8">
        <v>3</v>
      </c>
      <c r="J72" s="637"/>
      <c r="K72" s="636"/>
      <c r="L72" s="636"/>
      <c r="M72" s="9">
        <f t="shared" si="1"/>
        <v>0</v>
      </c>
      <c r="N72" s="6"/>
    </row>
    <row r="73" spans="1:14" ht="19.350000000000001" customHeight="1">
      <c r="A73" s="629" t="s">
        <v>308</v>
      </c>
      <c r="B73" s="629"/>
      <c r="C73" s="7">
        <v>16376</v>
      </c>
      <c r="D73" s="629" t="s">
        <v>128</v>
      </c>
      <c r="E73" s="629"/>
      <c r="F73" s="629"/>
      <c r="G73" s="634" t="s">
        <v>104</v>
      </c>
      <c r="H73" s="634"/>
      <c r="I73" s="10">
        <v>49.5</v>
      </c>
      <c r="J73" s="638"/>
      <c r="K73" s="636"/>
      <c r="L73" s="636"/>
      <c r="M73" s="9">
        <f t="shared" si="1"/>
        <v>0</v>
      </c>
      <c r="N73" s="6"/>
    </row>
    <row r="74" spans="1:14" ht="19.350000000000001" customHeight="1">
      <c r="A74" s="629" t="s">
        <v>309</v>
      </c>
      <c r="B74" s="629"/>
      <c r="C74" s="7">
        <v>19571</v>
      </c>
      <c r="D74" s="629" t="s">
        <v>148</v>
      </c>
      <c r="E74" s="629"/>
      <c r="F74" s="629"/>
      <c r="G74" s="634" t="s">
        <v>104</v>
      </c>
      <c r="H74" s="634"/>
      <c r="I74" s="10">
        <v>49</v>
      </c>
      <c r="J74" s="638"/>
      <c r="K74" s="636"/>
      <c r="L74" s="636"/>
      <c r="M74" s="9">
        <f t="shared" si="1"/>
        <v>0</v>
      </c>
      <c r="N74" s="6"/>
    </row>
    <row r="75" spans="1:14" ht="19.350000000000001" customHeight="1">
      <c r="A75" s="629" t="s">
        <v>310</v>
      </c>
      <c r="B75" s="629"/>
      <c r="C75" s="7">
        <v>19618</v>
      </c>
      <c r="D75" s="629" t="s">
        <v>311</v>
      </c>
      <c r="E75" s="629"/>
      <c r="F75" s="629"/>
      <c r="G75" s="634" t="s">
        <v>89</v>
      </c>
      <c r="H75" s="634"/>
      <c r="I75" s="8">
        <v>1</v>
      </c>
      <c r="J75" s="635"/>
      <c r="K75" s="636"/>
      <c r="L75" s="636"/>
      <c r="M75" s="9">
        <f t="shared" si="1"/>
        <v>0</v>
      </c>
      <c r="N75" s="6"/>
    </row>
    <row r="76" spans="1:14" ht="19.350000000000001" customHeight="1">
      <c r="A76" s="629" t="s">
        <v>312</v>
      </c>
      <c r="B76" s="629"/>
      <c r="C76" s="7">
        <v>19630</v>
      </c>
      <c r="D76" s="629" t="s">
        <v>313</v>
      </c>
      <c r="E76" s="629"/>
      <c r="F76" s="629"/>
      <c r="G76" s="634" t="s">
        <v>89</v>
      </c>
      <c r="H76" s="634"/>
      <c r="I76" s="8">
        <v>1</v>
      </c>
      <c r="J76" s="639"/>
      <c r="K76" s="636"/>
      <c r="L76" s="636"/>
      <c r="M76" s="9">
        <f t="shared" si="1"/>
        <v>0</v>
      </c>
      <c r="N76" s="6"/>
    </row>
    <row r="77" spans="1:14" ht="19.350000000000001" customHeight="1">
      <c r="A77" s="629" t="s">
        <v>314</v>
      </c>
      <c r="B77" s="629"/>
      <c r="C77" s="7">
        <v>19662</v>
      </c>
      <c r="D77" s="629" t="s">
        <v>315</v>
      </c>
      <c r="E77" s="629"/>
      <c r="F77" s="629"/>
      <c r="G77" s="634" t="s">
        <v>104</v>
      </c>
      <c r="H77" s="634"/>
      <c r="I77" s="10">
        <v>65</v>
      </c>
      <c r="J77" s="638"/>
      <c r="K77" s="636"/>
      <c r="L77" s="636"/>
      <c r="M77" s="9">
        <f t="shared" si="1"/>
        <v>0</v>
      </c>
      <c r="N77" s="6"/>
    </row>
    <row r="78" spans="1:14" ht="19.350000000000001" customHeight="1">
      <c r="A78" s="629" t="s">
        <v>316</v>
      </c>
      <c r="B78" s="629"/>
      <c r="C78" s="7">
        <v>19663</v>
      </c>
      <c r="D78" s="629" t="s">
        <v>150</v>
      </c>
      <c r="E78" s="629"/>
      <c r="F78" s="629"/>
      <c r="G78" s="634" t="s">
        <v>89</v>
      </c>
      <c r="H78" s="634"/>
      <c r="I78" s="10">
        <v>82.5</v>
      </c>
      <c r="J78" s="638"/>
      <c r="K78" s="636"/>
      <c r="L78" s="636"/>
      <c r="M78" s="9">
        <f t="shared" si="1"/>
        <v>0</v>
      </c>
      <c r="N78" s="6"/>
    </row>
    <row r="79" spans="1:14" ht="19.350000000000001" customHeight="1">
      <c r="A79" s="629" t="s">
        <v>317</v>
      </c>
      <c r="B79" s="629"/>
      <c r="C79" s="7">
        <v>19635</v>
      </c>
      <c r="D79" s="629" t="s">
        <v>152</v>
      </c>
      <c r="E79" s="629"/>
      <c r="F79" s="629"/>
      <c r="G79" s="634" t="s">
        <v>89</v>
      </c>
      <c r="H79" s="634"/>
      <c r="I79" s="8">
        <v>1</v>
      </c>
      <c r="J79" s="635"/>
      <c r="K79" s="636"/>
      <c r="L79" s="636"/>
      <c r="M79" s="9">
        <f t="shared" si="1"/>
        <v>0</v>
      </c>
      <c r="N79" s="6"/>
    </row>
    <row r="80" spans="1:14" ht="19.350000000000001" customHeight="1">
      <c r="A80" s="629" t="s">
        <v>318</v>
      </c>
      <c r="B80" s="629"/>
      <c r="C80" s="7">
        <v>19636</v>
      </c>
      <c r="D80" s="629" t="s">
        <v>319</v>
      </c>
      <c r="E80" s="629"/>
      <c r="F80" s="629"/>
      <c r="G80" s="634" t="s">
        <v>89</v>
      </c>
      <c r="H80" s="634"/>
      <c r="I80" s="8">
        <v>1</v>
      </c>
      <c r="J80" s="639"/>
      <c r="K80" s="636"/>
      <c r="L80" s="636"/>
      <c r="M80" s="9">
        <f t="shared" si="1"/>
        <v>0</v>
      </c>
      <c r="N80" s="6"/>
    </row>
    <row r="81" spans="1:14" ht="19.350000000000001" customHeight="1">
      <c r="A81" s="629" t="s">
        <v>320</v>
      </c>
      <c r="B81" s="629"/>
      <c r="C81" s="7">
        <v>19664</v>
      </c>
      <c r="D81" s="629" t="s">
        <v>154</v>
      </c>
      <c r="E81" s="629"/>
      <c r="F81" s="629"/>
      <c r="G81" s="634" t="s">
        <v>89</v>
      </c>
      <c r="H81" s="634"/>
      <c r="I81" s="8">
        <v>1</v>
      </c>
      <c r="J81" s="639"/>
      <c r="K81" s="636"/>
      <c r="L81" s="636"/>
      <c r="M81" s="9">
        <f t="shared" si="1"/>
        <v>0</v>
      </c>
      <c r="N81" s="6"/>
    </row>
    <row r="82" spans="1:14" ht="19.350000000000001" customHeight="1">
      <c r="A82" s="629" t="s">
        <v>321</v>
      </c>
      <c r="B82" s="629"/>
      <c r="C82" s="7">
        <v>19670</v>
      </c>
      <c r="D82" s="629" t="s">
        <v>322</v>
      </c>
      <c r="E82" s="629"/>
      <c r="F82" s="629"/>
      <c r="G82" s="634" t="s">
        <v>89</v>
      </c>
      <c r="H82" s="634"/>
      <c r="I82" s="8">
        <v>1</v>
      </c>
      <c r="J82" s="640"/>
      <c r="K82" s="636"/>
      <c r="L82" s="636"/>
      <c r="M82" s="9">
        <f t="shared" si="1"/>
        <v>0</v>
      </c>
      <c r="N82" s="6"/>
    </row>
    <row r="83" spans="1:14" ht="19.350000000000001" customHeight="1">
      <c r="A83" s="629" t="s">
        <v>323</v>
      </c>
      <c r="B83" s="629"/>
      <c r="C83" s="7">
        <v>19671</v>
      </c>
      <c r="D83" s="629" t="s">
        <v>324</v>
      </c>
      <c r="E83" s="629"/>
      <c r="F83" s="629"/>
      <c r="G83" s="634" t="s">
        <v>89</v>
      </c>
      <c r="H83" s="634"/>
      <c r="I83" s="8">
        <v>1</v>
      </c>
      <c r="J83" s="639"/>
      <c r="K83" s="636"/>
      <c r="L83" s="636"/>
      <c r="M83" s="9">
        <f t="shared" si="1"/>
        <v>0</v>
      </c>
      <c r="N83" s="6"/>
    </row>
    <row r="84" spans="1:14" ht="19.350000000000001" customHeight="1">
      <c r="A84" s="629" t="s">
        <v>325</v>
      </c>
      <c r="B84" s="629"/>
      <c r="C84" s="7">
        <v>19637</v>
      </c>
      <c r="D84" s="629" t="s">
        <v>326</v>
      </c>
      <c r="E84" s="629"/>
      <c r="F84" s="629"/>
      <c r="G84" s="634" t="s">
        <v>89</v>
      </c>
      <c r="H84" s="634"/>
      <c r="I84" s="8">
        <v>1</v>
      </c>
      <c r="J84" s="640"/>
      <c r="K84" s="636"/>
      <c r="L84" s="636"/>
      <c r="M84" s="9">
        <f t="shared" si="1"/>
        <v>0</v>
      </c>
      <c r="N84" s="6"/>
    </row>
    <row r="85" spans="1:14" ht="19.350000000000001" customHeight="1">
      <c r="A85" s="629" t="s">
        <v>327</v>
      </c>
      <c r="B85" s="629"/>
      <c r="C85" s="7">
        <v>19652</v>
      </c>
      <c r="D85" s="629" t="s">
        <v>328</v>
      </c>
      <c r="E85" s="629"/>
      <c r="F85" s="629"/>
      <c r="G85" s="634" t="s">
        <v>89</v>
      </c>
      <c r="H85" s="634"/>
      <c r="I85" s="8">
        <v>1</v>
      </c>
      <c r="J85" s="639"/>
      <c r="K85" s="636"/>
      <c r="L85" s="636"/>
      <c r="M85" s="9">
        <f t="shared" si="1"/>
        <v>0</v>
      </c>
      <c r="N85" s="6"/>
    </row>
    <row r="86" spans="1:14" ht="19.350000000000001" customHeight="1">
      <c r="A86" s="629" t="s">
        <v>329</v>
      </c>
      <c r="B86" s="629"/>
      <c r="C86" s="7">
        <v>19669</v>
      </c>
      <c r="D86" s="629" t="s">
        <v>330</v>
      </c>
      <c r="E86" s="629"/>
      <c r="F86" s="629"/>
      <c r="G86" s="634" t="s">
        <v>89</v>
      </c>
      <c r="H86" s="634"/>
      <c r="I86" s="8">
        <v>4</v>
      </c>
      <c r="J86" s="635"/>
      <c r="K86" s="636"/>
      <c r="L86" s="636"/>
      <c r="M86" s="9">
        <f t="shared" si="1"/>
        <v>0</v>
      </c>
      <c r="N86" s="6"/>
    </row>
    <row r="87" spans="1:14" ht="19.350000000000001" customHeight="1">
      <c r="A87" s="629" t="s">
        <v>331</v>
      </c>
      <c r="B87" s="629"/>
      <c r="C87" s="7">
        <v>19612</v>
      </c>
      <c r="D87" s="629" t="s">
        <v>332</v>
      </c>
      <c r="E87" s="629"/>
      <c r="F87" s="629"/>
      <c r="G87" s="634" t="s">
        <v>89</v>
      </c>
      <c r="H87" s="634"/>
      <c r="I87" s="8">
        <v>6</v>
      </c>
      <c r="J87" s="635"/>
      <c r="K87" s="636"/>
      <c r="L87" s="636"/>
      <c r="M87" s="9">
        <f t="shared" si="1"/>
        <v>0</v>
      </c>
      <c r="N87" s="6"/>
    </row>
    <row r="88" spans="1:14" ht="19.350000000000001" customHeight="1">
      <c r="A88" s="629" t="s">
        <v>333</v>
      </c>
      <c r="B88" s="629"/>
      <c r="C88" s="7">
        <v>19613</v>
      </c>
      <c r="D88" s="629" t="s">
        <v>334</v>
      </c>
      <c r="E88" s="629"/>
      <c r="F88" s="629"/>
      <c r="G88" s="634" t="s">
        <v>89</v>
      </c>
      <c r="H88" s="634"/>
      <c r="I88" s="8">
        <v>6</v>
      </c>
      <c r="J88" s="635"/>
      <c r="K88" s="636"/>
      <c r="L88" s="636"/>
      <c r="M88" s="9">
        <f t="shared" si="1"/>
        <v>0</v>
      </c>
      <c r="N88" s="6"/>
    </row>
    <row r="89" spans="1:14" ht="9.75" customHeight="1">
      <c r="A89" s="651">
        <v>12</v>
      </c>
      <c r="B89" s="642"/>
      <c r="C89" s="4"/>
      <c r="D89" s="642" t="s">
        <v>155</v>
      </c>
      <c r="E89" s="642"/>
      <c r="F89" s="642"/>
      <c r="G89" s="642"/>
      <c r="H89" s="642"/>
      <c r="I89" s="642"/>
      <c r="J89" s="642"/>
      <c r="K89" s="642"/>
      <c r="L89" s="642"/>
      <c r="M89" s="16">
        <f>SUM(M90:M100)</f>
        <v>0</v>
      </c>
      <c r="N89" s="4"/>
    </row>
    <row r="90" spans="1:14" ht="19.350000000000001" customHeight="1">
      <c r="A90" s="629" t="s">
        <v>159</v>
      </c>
      <c r="B90" s="629"/>
      <c r="C90" s="7">
        <v>19134</v>
      </c>
      <c r="D90" s="629" t="s">
        <v>110</v>
      </c>
      <c r="E90" s="629"/>
      <c r="F90" s="629"/>
      <c r="G90" s="634" t="s">
        <v>104</v>
      </c>
      <c r="H90" s="634"/>
      <c r="I90" s="10">
        <v>13.5</v>
      </c>
      <c r="J90" s="637"/>
      <c r="K90" s="636"/>
      <c r="L90" s="636"/>
      <c r="M90" s="9">
        <f t="shared" ref="M90:M100" si="2">ROUND(I90*J90,2)</f>
        <v>0</v>
      </c>
      <c r="N90" s="6"/>
    </row>
    <row r="91" spans="1:14" ht="19.350000000000001" customHeight="1">
      <c r="A91" s="629" t="s">
        <v>160</v>
      </c>
      <c r="B91" s="629"/>
      <c r="C91" s="7">
        <v>20976</v>
      </c>
      <c r="D91" s="629" t="s">
        <v>122</v>
      </c>
      <c r="E91" s="629"/>
      <c r="F91" s="629"/>
      <c r="G91" s="634" t="s">
        <v>89</v>
      </c>
      <c r="H91" s="634"/>
      <c r="I91" s="8">
        <v>1</v>
      </c>
      <c r="J91" s="637"/>
      <c r="K91" s="636"/>
      <c r="L91" s="636"/>
      <c r="M91" s="9">
        <f t="shared" si="2"/>
        <v>0</v>
      </c>
      <c r="N91" s="6"/>
    </row>
    <row r="92" spans="1:14" ht="19.350000000000001" customHeight="1">
      <c r="A92" s="629" t="s">
        <v>161</v>
      </c>
      <c r="B92" s="629"/>
      <c r="C92" s="7">
        <v>19259</v>
      </c>
      <c r="D92" s="629" t="s">
        <v>162</v>
      </c>
      <c r="E92" s="629"/>
      <c r="F92" s="629"/>
      <c r="G92" s="634" t="s">
        <v>89</v>
      </c>
      <c r="H92" s="634"/>
      <c r="I92" s="8">
        <v>1</v>
      </c>
      <c r="J92" s="637"/>
      <c r="K92" s="636"/>
      <c r="L92" s="636"/>
      <c r="M92" s="9">
        <f t="shared" si="2"/>
        <v>0</v>
      </c>
      <c r="N92" s="6"/>
    </row>
    <row r="93" spans="1:14" ht="19.350000000000001" customHeight="1">
      <c r="A93" s="629" t="s">
        <v>163</v>
      </c>
      <c r="B93" s="629"/>
      <c r="C93" s="7">
        <v>19509</v>
      </c>
      <c r="D93" s="629" t="s">
        <v>146</v>
      </c>
      <c r="E93" s="629"/>
      <c r="F93" s="629"/>
      <c r="G93" s="634" t="s">
        <v>104</v>
      </c>
      <c r="H93" s="634"/>
      <c r="I93" s="11">
        <v>108</v>
      </c>
      <c r="J93" s="638"/>
      <c r="K93" s="636"/>
      <c r="L93" s="636"/>
      <c r="M93" s="9">
        <f t="shared" si="2"/>
        <v>0</v>
      </c>
      <c r="N93" s="6"/>
    </row>
    <row r="94" spans="1:14" ht="19.350000000000001" customHeight="1">
      <c r="A94" s="629" t="s">
        <v>165</v>
      </c>
      <c r="B94" s="629"/>
      <c r="C94" s="7">
        <v>19571</v>
      </c>
      <c r="D94" s="629" t="s">
        <v>148</v>
      </c>
      <c r="E94" s="629"/>
      <c r="F94" s="629"/>
      <c r="G94" s="634" t="s">
        <v>104</v>
      </c>
      <c r="H94" s="634"/>
      <c r="I94" s="10">
        <v>51</v>
      </c>
      <c r="J94" s="638"/>
      <c r="K94" s="636"/>
      <c r="L94" s="636"/>
      <c r="M94" s="9">
        <f t="shared" si="2"/>
        <v>0</v>
      </c>
      <c r="N94" s="6"/>
    </row>
    <row r="95" spans="1:14" ht="19.350000000000001" customHeight="1">
      <c r="A95" s="629" t="s">
        <v>166</v>
      </c>
      <c r="B95" s="629"/>
      <c r="C95" s="7">
        <v>19638</v>
      </c>
      <c r="D95" s="629" t="s">
        <v>335</v>
      </c>
      <c r="E95" s="629"/>
      <c r="F95" s="629"/>
      <c r="G95" s="634" t="s">
        <v>89</v>
      </c>
      <c r="H95" s="634"/>
      <c r="I95" s="8">
        <v>1</v>
      </c>
      <c r="J95" s="637"/>
      <c r="K95" s="636"/>
      <c r="L95" s="636"/>
      <c r="M95" s="9">
        <f t="shared" si="2"/>
        <v>0</v>
      </c>
      <c r="N95" s="6"/>
    </row>
    <row r="96" spans="1:14" ht="19.350000000000001" customHeight="1">
      <c r="A96" s="629" t="s">
        <v>168</v>
      </c>
      <c r="B96" s="629"/>
      <c r="C96" s="7">
        <v>19639</v>
      </c>
      <c r="D96" s="629" t="s">
        <v>336</v>
      </c>
      <c r="E96" s="629"/>
      <c r="F96" s="629"/>
      <c r="G96" s="634" t="s">
        <v>89</v>
      </c>
      <c r="H96" s="634"/>
      <c r="I96" s="8">
        <v>1</v>
      </c>
      <c r="J96" s="635"/>
      <c r="K96" s="636"/>
      <c r="L96" s="636"/>
      <c r="M96" s="9">
        <f t="shared" si="2"/>
        <v>0</v>
      </c>
      <c r="N96" s="6"/>
    </row>
    <row r="97" spans="1:14" ht="19.350000000000001" customHeight="1">
      <c r="A97" s="629" t="s">
        <v>337</v>
      </c>
      <c r="B97" s="629"/>
      <c r="C97" s="7">
        <v>19640</v>
      </c>
      <c r="D97" s="629" t="s">
        <v>338</v>
      </c>
      <c r="E97" s="629"/>
      <c r="F97" s="629"/>
      <c r="G97" s="634" t="s">
        <v>89</v>
      </c>
      <c r="H97" s="634"/>
      <c r="I97" s="8">
        <v>1</v>
      </c>
      <c r="J97" s="637"/>
      <c r="K97" s="636"/>
      <c r="L97" s="636"/>
      <c r="M97" s="9">
        <f t="shared" si="2"/>
        <v>0</v>
      </c>
      <c r="N97" s="6"/>
    </row>
    <row r="98" spans="1:14" ht="19.350000000000001" customHeight="1">
      <c r="A98" s="629" t="s">
        <v>339</v>
      </c>
      <c r="B98" s="629"/>
      <c r="C98" s="7">
        <v>19660</v>
      </c>
      <c r="D98" s="629" t="s">
        <v>340</v>
      </c>
      <c r="E98" s="629"/>
      <c r="F98" s="629"/>
      <c r="G98" s="634" t="s">
        <v>89</v>
      </c>
      <c r="H98" s="634"/>
      <c r="I98" s="8">
        <v>1</v>
      </c>
      <c r="J98" s="639"/>
      <c r="K98" s="636"/>
      <c r="L98" s="636"/>
      <c r="M98" s="9">
        <f t="shared" si="2"/>
        <v>0</v>
      </c>
      <c r="N98" s="6"/>
    </row>
    <row r="99" spans="1:14" ht="19.350000000000001" customHeight="1">
      <c r="A99" s="629" t="s">
        <v>341</v>
      </c>
      <c r="B99" s="629"/>
      <c r="C99" s="7">
        <v>19641</v>
      </c>
      <c r="D99" s="629" t="s">
        <v>342</v>
      </c>
      <c r="E99" s="629"/>
      <c r="F99" s="629"/>
      <c r="G99" s="634" t="s">
        <v>89</v>
      </c>
      <c r="H99" s="634"/>
      <c r="I99" s="8">
        <v>1</v>
      </c>
      <c r="J99" s="635"/>
      <c r="K99" s="636"/>
      <c r="L99" s="636"/>
      <c r="M99" s="9">
        <f t="shared" si="2"/>
        <v>0</v>
      </c>
      <c r="N99" s="6"/>
    </row>
    <row r="100" spans="1:14" ht="19.350000000000001" customHeight="1">
      <c r="A100" s="629" t="s">
        <v>343</v>
      </c>
      <c r="B100" s="629"/>
      <c r="C100" s="7">
        <v>19661</v>
      </c>
      <c r="D100" s="629" t="s">
        <v>344</v>
      </c>
      <c r="E100" s="629"/>
      <c r="F100" s="629"/>
      <c r="G100" s="634" t="s">
        <v>89</v>
      </c>
      <c r="H100" s="634"/>
      <c r="I100" s="8">
        <v>2</v>
      </c>
      <c r="J100" s="635"/>
      <c r="K100" s="636"/>
      <c r="L100" s="636"/>
      <c r="M100" s="9">
        <f t="shared" si="2"/>
        <v>0</v>
      </c>
      <c r="N100" s="6"/>
    </row>
    <row r="101" spans="1:14" ht="9.75" customHeight="1">
      <c r="A101" s="651">
        <v>13</v>
      </c>
      <c r="B101" s="642"/>
      <c r="C101" s="4"/>
      <c r="D101" s="642" t="s">
        <v>158</v>
      </c>
      <c r="E101" s="642"/>
      <c r="F101" s="642"/>
      <c r="G101" s="642"/>
      <c r="H101" s="642"/>
      <c r="I101" s="642"/>
      <c r="J101" s="642"/>
      <c r="K101" s="642"/>
      <c r="L101" s="642"/>
      <c r="M101" s="14">
        <f>SUM(M102:M123)</f>
        <v>0</v>
      </c>
      <c r="N101" s="4"/>
    </row>
    <row r="102" spans="1:14" ht="19.350000000000001" customHeight="1">
      <c r="A102" s="629" t="s">
        <v>171</v>
      </c>
      <c r="B102" s="629"/>
      <c r="C102" s="7">
        <v>19134</v>
      </c>
      <c r="D102" s="629" t="s">
        <v>110</v>
      </c>
      <c r="E102" s="629"/>
      <c r="F102" s="629"/>
      <c r="G102" s="634" t="s">
        <v>104</v>
      </c>
      <c r="H102" s="634"/>
      <c r="I102" s="8">
        <v>1</v>
      </c>
      <c r="J102" s="637"/>
      <c r="K102" s="636"/>
      <c r="L102" s="636"/>
      <c r="M102" s="9">
        <f t="shared" ref="M102:M123" si="3">ROUND(I102*J102,2)</f>
        <v>0</v>
      </c>
      <c r="N102" s="6"/>
    </row>
    <row r="103" spans="1:14" ht="19.350000000000001" customHeight="1">
      <c r="A103" s="629" t="s">
        <v>172</v>
      </c>
      <c r="B103" s="629"/>
      <c r="C103" s="7">
        <v>19259</v>
      </c>
      <c r="D103" s="629" t="s">
        <v>162</v>
      </c>
      <c r="E103" s="629"/>
      <c r="F103" s="629"/>
      <c r="G103" s="634" t="s">
        <v>89</v>
      </c>
      <c r="H103" s="634"/>
      <c r="I103" s="10">
        <v>20</v>
      </c>
      <c r="J103" s="637"/>
      <c r="K103" s="636"/>
      <c r="L103" s="636"/>
      <c r="M103" s="9">
        <f t="shared" si="3"/>
        <v>0</v>
      </c>
      <c r="N103" s="6"/>
    </row>
    <row r="104" spans="1:14" ht="19.350000000000001" customHeight="1">
      <c r="A104" s="629" t="s">
        <v>174</v>
      </c>
      <c r="B104" s="629"/>
      <c r="C104" s="7">
        <v>19617</v>
      </c>
      <c r="D104" s="629" t="s">
        <v>164</v>
      </c>
      <c r="E104" s="629"/>
      <c r="F104" s="629"/>
      <c r="G104" s="634" t="s">
        <v>104</v>
      </c>
      <c r="H104" s="634"/>
      <c r="I104" s="10">
        <v>92</v>
      </c>
      <c r="J104" s="638"/>
      <c r="K104" s="636"/>
      <c r="L104" s="636"/>
      <c r="M104" s="9">
        <f t="shared" si="3"/>
        <v>0</v>
      </c>
      <c r="N104" s="6"/>
    </row>
    <row r="105" spans="1:14" ht="19.350000000000001" customHeight="1">
      <c r="A105" s="629" t="s">
        <v>176</v>
      </c>
      <c r="B105" s="629"/>
      <c r="C105" s="7">
        <v>19571</v>
      </c>
      <c r="D105" s="629" t="s">
        <v>148</v>
      </c>
      <c r="E105" s="629"/>
      <c r="F105" s="629"/>
      <c r="G105" s="634" t="s">
        <v>104</v>
      </c>
      <c r="H105" s="634"/>
      <c r="I105" s="8">
        <v>1</v>
      </c>
      <c r="J105" s="638"/>
      <c r="K105" s="636"/>
      <c r="L105" s="636"/>
      <c r="M105" s="9">
        <f t="shared" si="3"/>
        <v>0</v>
      </c>
      <c r="N105" s="6"/>
    </row>
    <row r="106" spans="1:14" ht="19.350000000000001" customHeight="1">
      <c r="A106" s="629" t="s">
        <v>177</v>
      </c>
      <c r="B106" s="629"/>
      <c r="C106" s="7">
        <v>19618</v>
      </c>
      <c r="D106" s="629" t="s">
        <v>311</v>
      </c>
      <c r="E106" s="629"/>
      <c r="F106" s="629"/>
      <c r="G106" s="634" t="s">
        <v>89</v>
      </c>
      <c r="H106" s="634"/>
      <c r="I106" s="8">
        <v>2</v>
      </c>
      <c r="J106" s="635"/>
      <c r="K106" s="636"/>
      <c r="L106" s="636"/>
      <c r="M106" s="9">
        <f t="shared" si="3"/>
        <v>0</v>
      </c>
      <c r="N106" s="6"/>
    </row>
    <row r="107" spans="1:14" ht="19.350000000000001" customHeight="1">
      <c r="A107" s="629" t="s">
        <v>178</v>
      </c>
      <c r="B107" s="629"/>
      <c r="C107" s="7">
        <v>19621</v>
      </c>
      <c r="D107" s="629" t="s">
        <v>345</v>
      </c>
      <c r="E107" s="629"/>
      <c r="F107" s="629"/>
      <c r="G107" s="634" t="s">
        <v>89</v>
      </c>
      <c r="H107" s="634"/>
      <c r="I107" s="8">
        <v>1</v>
      </c>
      <c r="J107" s="635"/>
      <c r="K107" s="636"/>
      <c r="L107" s="636"/>
      <c r="M107" s="9">
        <f t="shared" si="3"/>
        <v>0</v>
      </c>
      <c r="N107" s="6"/>
    </row>
    <row r="108" spans="1:14" ht="29.1" customHeight="1">
      <c r="A108" s="629" t="s">
        <v>180</v>
      </c>
      <c r="B108" s="629"/>
      <c r="C108" s="7">
        <v>19622</v>
      </c>
      <c r="D108" s="629" t="s">
        <v>346</v>
      </c>
      <c r="E108" s="629"/>
      <c r="F108" s="629"/>
      <c r="G108" s="634" t="s">
        <v>89</v>
      </c>
      <c r="H108" s="634"/>
      <c r="I108" s="8">
        <v>1</v>
      </c>
      <c r="J108" s="635"/>
      <c r="K108" s="636"/>
      <c r="L108" s="636"/>
      <c r="M108" s="9">
        <f t="shared" si="3"/>
        <v>0</v>
      </c>
      <c r="N108" s="6"/>
    </row>
    <row r="109" spans="1:14" ht="19.350000000000001" customHeight="1">
      <c r="A109" s="629" t="s">
        <v>182</v>
      </c>
      <c r="B109" s="629"/>
      <c r="C109" s="7">
        <v>19623</v>
      </c>
      <c r="D109" s="629" t="s">
        <v>347</v>
      </c>
      <c r="E109" s="629"/>
      <c r="F109" s="629"/>
      <c r="G109" s="634" t="s">
        <v>89</v>
      </c>
      <c r="H109" s="634"/>
      <c r="I109" s="8">
        <v>1</v>
      </c>
      <c r="J109" s="635"/>
      <c r="K109" s="636"/>
      <c r="L109" s="636"/>
      <c r="M109" s="9">
        <f t="shared" si="3"/>
        <v>0</v>
      </c>
      <c r="N109" s="6"/>
    </row>
    <row r="110" spans="1:14" ht="19.350000000000001" customHeight="1">
      <c r="A110" s="629" t="s">
        <v>184</v>
      </c>
      <c r="B110" s="629"/>
      <c r="C110" s="7">
        <v>19624</v>
      </c>
      <c r="D110" s="629" t="s">
        <v>167</v>
      </c>
      <c r="E110" s="629"/>
      <c r="F110" s="629"/>
      <c r="G110" s="634" t="s">
        <v>89</v>
      </c>
      <c r="H110" s="634"/>
      <c r="I110" s="8">
        <v>1</v>
      </c>
      <c r="J110" s="635"/>
      <c r="K110" s="636"/>
      <c r="L110" s="636"/>
      <c r="M110" s="9">
        <f t="shared" si="3"/>
        <v>0</v>
      </c>
      <c r="N110" s="6"/>
    </row>
    <row r="111" spans="1:14" ht="19.350000000000001" customHeight="1">
      <c r="A111" s="629" t="s">
        <v>348</v>
      </c>
      <c r="B111" s="629"/>
      <c r="C111" s="7">
        <v>19625</v>
      </c>
      <c r="D111" s="629" t="s">
        <v>349</v>
      </c>
      <c r="E111" s="629"/>
      <c r="F111" s="629"/>
      <c r="G111" s="634" t="s">
        <v>89</v>
      </c>
      <c r="H111" s="634"/>
      <c r="I111" s="8">
        <v>1</v>
      </c>
      <c r="J111" s="635"/>
      <c r="K111" s="636"/>
      <c r="L111" s="636"/>
      <c r="M111" s="9">
        <f t="shared" si="3"/>
        <v>0</v>
      </c>
      <c r="N111" s="6"/>
    </row>
    <row r="112" spans="1:14" ht="19.350000000000001" customHeight="1">
      <c r="A112" s="629" t="s">
        <v>350</v>
      </c>
      <c r="B112" s="629"/>
      <c r="C112" s="7">
        <v>19626</v>
      </c>
      <c r="D112" s="629" t="s">
        <v>351</v>
      </c>
      <c r="E112" s="629"/>
      <c r="F112" s="629"/>
      <c r="G112" s="634" t="s">
        <v>89</v>
      </c>
      <c r="H112" s="634"/>
      <c r="I112" s="8">
        <v>1</v>
      </c>
      <c r="J112" s="639"/>
      <c r="K112" s="636"/>
      <c r="L112" s="636"/>
      <c r="M112" s="9">
        <f t="shared" si="3"/>
        <v>0</v>
      </c>
      <c r="N112" s="6"/>
    </row>
    <row r="113" spans="1:14" ht="29.1" customHeight="1">
      <c r="A113" s="629" t="s">
        <v>352</v>
      </c>
      <c r="B113" s="629"/>
      <c r="C113" s="7">
        <v>19627</v>
      </c>
      <c r="D113" s="629" t="s">
        <v>353</v>
      </c>
      <c r="E113" s="629"/>
      <c r="F113" s="629"/>
      <c r="G113" s="634" t="s">
        <v>89</v>
      </c>
      <c r="H113" s="634"/>
      <c r="I113" s="8">
        <v>1</v>
      </c>
      <c r="J113" s="640"/>
      <c r="K113" s="636"/>
      <c r="L113" s="636"/>
      <c r="M113" s="9">
        <f t="shared" si="3"/>
        <v>0</v>
      </c>
      <c r="N113" s="6"/>
    </row>
    <row r="114" spans="1:14" ht="19.350000000000001" customHeight="1">
      <c r="A114" s="629" t="s">
        <v>354</v>
      </c>
      <c r="B114" s="629"/>
      <c r="C114" s="7">
        <v>19628</v>
      </c>
      <c r="D114" s="629" t="s">
        <v>355</v>
      </c>
      <c r="E114" s="629"/>
      <c r="F114" s="629"/>
      <c r="G114" s="634" t="s">
        <v>89</v>
      </c>
      <c r="H114" s="634"/>
      <c r="I114" s="8">
        <v>1</v>
      </c>
      <c r="J114" s="635"/>
      <c r="K114" s="636"/>
      <c r="L114" s="636"/>
      <c r="M114" s="9">
        <f t="shared" si="3"/>
        <v>0</v>
      </c>
      <c r="N114" s="6"/>
    </row>
    <row r="115" spans="1:14" ht="19.350000000000001" customHeight="1">
      <c r="A115" s="629" t="s">
        <v>356</v>
      </c>
      <c r="B115" s="629"/>
      <c r="C115" s="7">
        <v>19629</v>
      </c>
      <c r="D115" s="629" t="s">
        <v>357</v>
      </c>
      <c r="E115" s="629"/>
      <c r="F115" s="629"/>
      <c r="G115" s="634" t="s">
        <v>89</v>
      </c>
      <c r="H115" s="634"/>
      <c r="I115" s="8">
        <v>1</v>
      </c>
      <c r="J115" s="635"/>
      <c r="K115" s="636"/>
      <c r="L115" s="636"/>
      <c r="M115" s="9">
        <f t="shared" si="3"/>
        <v>0</v>
      </c>
      <c r="N115" s="6"/>
    </row>
    <row r="116" spans="1:14" ht="19.350000000000001" customHeight="1">
      <c r="A116" s="629" t="s">
        <v>358</v>
      </c>
      <c r="B116" s="629"/>
      <c r="C116" s="7">
        <v>19630</v>
      </c>
      <c r="D116" s="629" t="s">
        <v>313</v>
      </c>
      <c r="E116" s="629"/>
      <c r="F116" s="629"/>
      <c r="G116" s="634" t="s">
        <v>89</v>
      </c>
      <c r="H116" s="634"/>
      <c r="I116" s="8">
        <v>1</v>
      </c>
      <c r="J116" s="639"/>
      <c r="K116" s="636"/>
      <c r="L116" s="636"/>
      <c r="M116" s="9">
        <f t="shared" si="3"/>
        <v>0</v>
      </c>
      <c r="N116" s="6"/>
    </row>
    <row r="117" spans="1:14" ht="19.350000000000001" customHeight="1">
      <c r="A117" s="629" t="s">
        <v>359</v>
      </c>
      <c r="B117" s="629"/>
      <c r="C117" s="7">
        <v>19631</v>
      </c>
      <c r="D117" s="629" t="s">
        <v>360</v>
      </c>
      <c r="E117" s="629"/>
      <c r="F117" s="629"/>
      <c r="G117" s="634" t="s">
        <v>89</v>
      </c>
      <c r="H117" s="634"/>
      <c r="I117" s="8">
        <v>1</v>
      </c>
      <c r="J117" s="640"/>
      <c r="K117" s="636"/>
      <c r="L117" s="636"/>
      <c r="M117" s="9">
        <f t="shared" si="3"/>
        <v>0</v>
      </c>
      <c r="N117" s="6"/>
    </row>
    <row r="118" spans="1:14" ht="19.350000000000001" customHeight="1">
      <c r="A118" s="629" t="s">
        <v>361</v>
      </c>
      <c r="B118" s="629"/>
      <c r="C118" s="7">
        <v>19632</v>
      </c>
      <c r="D118" s="629" t="s">
        <v>362</v>
      </c>
      <c r="E118" s="629"/>
      <c r="F118" s="629"/>
      <c r="G118" s="634" t="s">
        <v>89</v>
      </c>
      <c r="H118" s="634"/>
      <c r="I118" s="8">
        <v>1</v>
      </c>
      <c r="J118" s="635"/>
      <c r="K118" s="636"/>
      <c r="L118" s="636"/>
      <c r="M118" s="9">
        <f t="shared" si="3"/>
        <v>0</v>
      </c>
      <c r="N118" s="6"/>
    </row>
    <row r="119" spans="1:14" ht="19.350000000000001" customHeight="1">
      <c r="A119" s="629" t="s">
        <v>363</v>
      </c>
      <c r="B119" s="629"/>
      <c r="C119" s="7">
        <v>19633</v>
      </c>
      <c r="D119" s="629" t="s">
        <v>169</v>
      </c>
      <c r="E119" s="629"/>
      <c r="F119" s="629"/>
      <c r="G119" s="634" t="s">
        <v>89</v>
      </c>
      <c r="H119" s="634"/>
      <c r="I119" s="8">
        <v>2</v>
      </c>
      <c r="J119" s="637"/>
      <c r="K119" s="636"/>
      <c r="L119" s="636"/>
      <c r="M119" s="9">
        <f t="shared" si="3"/>
        <v>0</v>
      </c>
      <c r="N119" s="6"/>
    </row>
    <row r="120" spans="1:14" ht="19.350000000000001" customHeight="1">
      <c r="A120" s="629" t="s">
        <v>364</v>
      </c>
      <c r="B120" s="629"/>
      <c r="C120" s="7">
        <v>19634</v>
      </c>
      <c r="D120" s="629" t="s">
        <v>365</v>
      </c>
      <c r="E120" s="629"/>
      <c r="F120" s="629"/>
      <c r="G120" s="634" t="s">
        <v>89</v>
      </c>
      <c r="H120" s="634"/>
      <c r="I120" s="8">
        <v>1</v>
      </c>
      <c r="J120" s="639"/>
      <c r="K120" s="636"/>
      <c r="L120" s="636"/>
      <c r="M120" s="9">
        <f t="shared" si="3"/>
        <v>0</v>
      </c>
      <c r="N120" s="6"/>
    </row>
    <row r="121" spans="1:14" ht="19.350000000000001" customHeight="1">
      <c r="A121" s="629" t="s">
        <v>366</v>
      </c>
      <c r="B121" s="629"/>
      <c r="C121" s="7">
        <v>19669</v>
      </c>
      <c r="D121" s="629" t="s">
        <v>330</v>
      </c>
      <c r="E121" s="629"/>
      <c r="F121" s="629"/>
      <c r="G121" s="634" t="s">
        <v>89</v>
      </c>
      <c r="H121" s="634"/>
      <c r="I121" s="8">
        <v>3</v>
      </c>
      <c r="J121" s="635"/>
      <c r="K121" s="636"/>
      <c r="L121" s="636"/>
      <c r="M121" s="9">
        <f t="shared" si="3"/>
        <v>0</v>
      </c>
      <c r="N121" s="6"/>
    </row>
    <row r="122" spans="1:14" ht="19.350000000000001" customHeight="1">
      <c r="A122" s="629" t="s">
        <v>367</v>
      </c>
      <c r="B122" s="629"/>
      <c r="C122" s="7">
        <v>19614</v>
      </c>
      <c r="D122" s="629" t="s">
        <v>368</v>
      </c>
      <c r="E122" s="629"/>
      <c r="F122" s="629"/>
      <c r="G122" s="634" t="s">
        <v>89</v>
      </c>
      <c r="H122" s="634"/>
      <c r="I122" s="8">
        <v>1</v>
      </c>
      <c r="J122" s="635"/>
      <c r="K122" s="636"/>
      <c r="L122" s="636"/>
      <c r="M122" s="9">
        <f t="shared" si="3"/>
        <v>0</v>
      </c>
      <c r="N122" s="6"/>
    </row>
    <row r="123" spans="1:14" ht="19.350000000000001" customHeight="1">
      <c r="A123" s="629" t="s">
        <v>369</v>
      </c>
      <c r="B123" s="629"/>
      <c r="C123" s="7">
        <v>19615</v>
      </c>
      <c r="D123" s="629" t="s">
        <v>370</v>
      </c>
      <c r="E123" s="629"/>
      <c r="F123" s="629"/>
      <c r="G123" s="634" t="s">
        <v>89</v>
      </c>
      <c r="H123" s="634"/>
      <c r="I123" s="8">
        <v>1</v>
      </c>
      <c r="J123" s="635"/>
      <c r="K123" s="636"/>
      <c r="L123" s="636"/>
      <c r="M123" s="9">
        <f t="shared" si="3"/>
        <v>0</v>
      </c>
      <c r="N123" s="6"/>
    </row>
    <row r="124" spans="1:14" ht="9.75" customHeight="1">
      <c r="A124" s="651">
        <v>14</v>
      </c>
      <c r="B124" s="642"/>
      <c r="C124" s="4"/>
      <c r="D124" s="642" t="s">
        <v>170</v>
      </c>
      <c r="E124" s="642"/>
      <c r="F124" s="642"/>
      <c r="G124" s="642"/>
      <c r="H124" s="642"/>
      <c r="I124" s="642"/>
      <c r="J124" s="642"/>
      <c r="K124" s="642"/>
      <c r="L124" s="642"/>
      <c r="M124" s="14">
        <f>SUM(M125:M143)</f>
        <v>0</v>
      </c>
      <c r="N124" s="4"/>
    </row>
    <row r="125" spans="1:14" ht="19.350000000000001" customHeight="1">
      <c r="A125" s="629" t="s">
        <v>187</v>
      </c>
      <c r="B125" s="629"/>
      <c r="C125" s="7">
        <v>19135</v>
      </c>
      <c r="D125" s="629" t="s">
        <v>112</v>
      </c>
      <c r="E125" s="629"/>
      <c r="F125" s="629"/>
      <c r="G125" s="634" t="s">
        <v>104</v>
      </c>
      <c r="H125" s="634"/>
      <c r="I125" s="8">
        <v>8</v>
      </c>
      <c r="J125" s="637"/>
      <c r="K125" s="636"/>
      <c r="L125" s="636"/>
      <c r="M125" s="9">
        <f t="shared" ref="M125:M143" si="4">ROUND(I125*J125,2)</f>
        <v>0</v>
      </c>
      <c r="N125" s="6"/>
    </row>
    <row r="126" spans="1:14" ht="19.350000000000001" customHeight="1">
      <c r="A126" s="629" t="s">
        <v>189</v>
      </c>
      <c r="B126" s="629"/>
      <c r="C126" s="7">
        <v>19283</v>
      </c>
      <c r="D126" s="629" t="s">
        <v>371</v>
      </c>
      <c r="E126" s="629"/>
      <c r="F126" s="629"/>
      <c r="G126" s="634" t="s">
        <v>104</v>
      </c>
      <c r="H126" s="634"/>
      <c r="I126" s="10">
        <v>20</v>
      </c>
      <c r="J126" s="637"/>
      <c r="K126" s="636"/>
      <c r="L126" s="636"/>
      <c r="M126" s="9">
        <f t="shared" si="4"/>
        <v>0</v>
      </c>
      <c r="N126" s="6"/>
    </row>
    <row r="127" spans="1:14" ht="29.1" customHeight="1">
      <c r="A127" s="629" t="s">
        <v>191</v>
      </c>
      <c r="B127" s="629"/>
      <c r="C127" s="7">
        <v>19261</v>
      </c>
      <c r="D127" s="629" t="s">
        <v>372</v>
      </c>
      <c r="E127" s="629"/>
      <c r="F127" s="629"/>
      <c r="G127" s="634" t="s">
        <v>104</v>
      </c>
      <c r="H127" s="634"/>
      <c r="I127" s="8">
        <v>7.5</v>
      </c>
      <c r="J127" s="637"/>
      <c r="K127" s="636"/>
      <c r="L127" s="636"/>
      <c r="M127" s="9">
        <f t="shared" si="4"/>
        <v>0</v>
      </c>
      <c r="N127" s="6"/>
    </row>
    <row r="128" spans="1:14" ht="19.350000000000001" customHeight="1">
      <c r="A128" s="629" t="s">
        <v>193</v>
      </c>
      <c r="B128" s="629"/>
      <c r="C128" s="7">
        <v>19666</v>
      </c>
      <c r="D128" s="629" t="s">
        <v>373</v>
      </c>
      <c r="E128" s="629"/>
      <c r="F128" s="629"/>
      <c r="G128" s="634" t="s">
        <v>89</v>
      </c>
      <c r="H128" s="634"/>
      <c r="I128" s="8">
        <v>6</v>
      </c>
      <c r="J128" s="637"/>
      <c r="K128" s="636"/>
      <c r="L128" s="636"/>
      <c r="M128" s="9">
        <f t="shared" si="4"/>
        <v>0</v>
      </c>
      <c r="N128" s="6"/>
    </row>
    <row r="129" spans="1:14" ht="19.350000000000001" customHeight="1">
      <c r="A129" s="629" t="s">
        <v>195</v>
      </c>
      <c r="B129" s="629"/>
      <c r="C129" s="7">
        <v>19646</v>
      </c>
      <c r="D129" s="629" t="s">
        <v>374</v>
      </c>
      <c r="E129" s="629"/>
      <c r="F129" s="629"/>
      <c r="G129" s="634" t="s">
        <v>89</v>
      </c>
      <c r="H129" s="634"/>
      <c r="I129" s="8">
        <v>3</v>
      </c>
      <c r="J129" s="638"/>
      <c r="K129" s="636"/>
      <c r="L129" s="636"/>
      <c r="M129" s="9">
        <f t="shared" si="4"/>
        <v>0</v>
      </c>
      <c r="N129" s="6"/>
    </row>
    <row r="130" spans="1:14" ht="19.350000000000001" customHeight="1">
      <c r="A130" s="629" t="s">
        <v>197</v>
      </c>
      <c r="B130" s="629"/>
      <c r="C130" s="7">
        <v>19255</v>
      </c>
      <c r="D130" s="629" t="s">
        <v>179</v>
      </c>
      <c r="E130" s="629"/>
      <c r="F130" s="629"/>
      <c r="G130" s="634" t="s">
        <v>89</v>
      </c>
      <c r="H130" s="634"/>
      <c r="I130" s="8">
        <v>2</v>
      </c>
      <c r="J130" s="637"/>
      <c r="K130" s="636"/>
      <c r="L130" s="636"/>
      <c r="M130" s="9">
        <f t="shared" si="4"/>
        <v>0</v>
      </c>
      <c r="N130" s="6"/>
    </row>
    <row r="131" spans="1:14" ht="19.350000000000001" customHeight="1">
      <c r="A131" s="629" t="s">
        <v>199</v>
      </c>
      <c r="B131" s="629"/>
      <c r="C131" s="7">
        <v>19591</v>
      </c>
      <c r="D131" s="629" t="s">
        <v>375</v>
      </c>
      <c r="E131" s="629"/>
      <c r="F131" s="629"/>
      <c r="G131" s="634" t="s">
        <v>89</v>
      </c>
      <c r="H131" s="634"/>
      <c r="I131" s="8">
        <v>2</v>
      </c>
      <c r="J131" s="635"/>
      <c r="K131" s="636"/>
      <c r="L131" s="636"/>
      <c r="M131" s="9">
        <f t="shared" si="4"/>
        <v>0</v>
      </c>
      <c r="N131" s="6"/>
    </row>
    <row r="132" spans="1:14" ht="19.350000000000001" customHeight="1">
      <c r="A132" s="629" t="s">
        <v>201</v>
      </c>
      <c r="B132" s="629"/>
      <c r="C132" s="7">
        <v>19648</v>
      </c>
      <c r="D132" s="629" t="s">
        <v>376</v>
      </c>
      <c r="E132" s="629"/>
      <c r="F132" s="629"/>
      <c r="G132" s="634" t="s">
        <v>89</v>
      </c>
      <c r="H132" s="634"/>
      <c r="I132" s="8">
        <v>1</v>
      </c>
      <c r="J132" s="639"/>
      <c r="K132" s="636"/>
      <c r="L132" s="636"/>
      <c r="M132" s="9">
        <f t="shared" si="4"/>
        <v>0</v>
      </c>
      <c r="N132" s="6"/>
    </row>
    <row r="133" spans="1:14" ht="29.1" customHeight="1">
      <c r="A133" s="629" t="s">
        <v>203</v>
      </c>
      <c r="B133" s="629"/>
      <c r="C133" s="7">
        <v>19709</v>
      </c>
      <c r="D133" s="629" t="s">
        <v>181</v>
      </c>
      <c r="E133" s="629"/>
      <c r="F133" s="629"/>
      <c r="G133" s="634" t="s">
        <v>104</v>
      </c>
      <c r="H133" s="634"/>
      <c r="I133" s="11">
        <v>150</v>
      </c>
      <c r="J133" s="638"/>
      <c r="K133" s="636"/>
      <c r="L133" s="636"/>
      <c r="M133" s="9">
        <f t="shared" si="4"/>
        <v>0</v>
      </c>
      <c r="N133" s="6"/>
    </row>
    <row r="134" spans="1:14" ht="19.350000000000001" customHeight="1">
      <c r="A134" s="629" t="s">
        <v>205</v>
      </c>
      <c r="B134" s="629"/>
      <c r="C134" s="7">
        <v>19651</v>
      </c>
      <c r="D134" s="629" t="s">
        <v>377</v>
      </c>
      <c r="E134" s="629"/>
      <c r="F134" s="629"/>
      <c r="G134" s="634" t="s">
        <v>89</v>
      </c>
      <c r="H134" s="634"/>
      <c r="I134" s="8">
        <v>1</v>
      </c>
      <c r="J134" s="637"/>
      <c r="K134" s="636"/>
      <c r="L134" s="636"/>
      <c r="M134" s="9">
        <f t="shared" si="4"/>
        <v>0</v>
      </c>
      <c r="N134" s="6"/>
    </row>
    <row r="135" spans="1:14" ht="29.1" customHeight="1">
      <c r="A135" s="629" t="s">
        <v>207</v>
      </c>
      <c r="B135" s="629"/>
      <c r="C135" s="7">
        <v>19652</v>
      </c>
      <c r="D135" s="629" t="s">
        <v>378</v>
      </c>
      <c r="E135" s="629"/>
      <c r="F135" s="629"/>
      <c r="G135" s="634" t="s">
        <v>89</v>
      </c>
      <c r="H135" s="634"/>
      <c r="I135" s="8">
        <v>1</v>
      </c>
      <c r="J135" s="639"/>
      <c r="K135" s="636"/>
      <c r="L135" s="636"/>
      <c r="M135" s="9">
        <f t="shared" si="4"/>
        <v>0</v>
      </c>
      <c r="N135" s="6"/>
    </row>
    <row r="136" spans="1:14" ht="29.1" customHeight="1">
      <c r="A136" s="629" t="s">
        <v>209</v>
      </c>
      <c r="B136" s="629"/>
      <c r="C136" s="7">
        <v>19653</v>
      </c>
      <c r="D136" s="629" t="s">
        <v>183</v>
      </c>
      <c r="E136" s="629"/>
      <c r="F136" s="629"/>
      <c r="G136" s="634" t="s">
        <v>89</v>
      </c>
      <c r="H136" s="634"/>
      <c r="I136" s="8">
        <v>8</v>
      </c>
      <c r="J136" s="637"/>
      <c r="K136" s="636"/>
      <c r="L136" s="636"/>
      <c r="M136" s="9">
        <f t="shared" si="4"/>
        <v>0</v>
      </c>
      <c r="N136" s="6"/>
    </row>
    <row r="137" spans="1:14" ht="29.1" customHeight="1">
      <c r="A137" s="629" t="s">
        <v>211</v>
      </c>
      <c r="B137" s="629"/>
      <c r="C137" s="7">
        <v>19654</v>
      </c>
      <c r="D137" s="629" t="s">
        <v>379</v>
      </c>
      <c r="E137" s="629"/>
      <c r="F137" s="629"/>
      <c r="G137" s="634" t="s">
        <v>89</v>
      </c>
      <c r="H137" s="634"/>
      <c r="I137" s="8">
        <v>1</v>
      </c>
      <c r="J137" s="635"/>
      <c r="K137" s="636"/>
      <c r="L137" s="636"/>
      <c r="M137" s="9">
        <f t="shared" si="4"/>
        <v>0</v>
      </c>
      <c r="N137" s="6"/>
    </row>
    <row r="138" spans="1:14" ht="19.350000000000001" customHeight="1">
      <c r="A138" s="629" t="s">
        <v>213</v>
      </c>
      <c r="B138" s="629"/>
      <c r="C138" s="7">
        <v>19697</v>
      </c>
      <c r="D138" s="629" t="s">
        <v>380</v>
      </c>
      <c r="E138" s="629"/>
      <c r="F138" s="629"/>
      <c r="G138" s="634" t="s">
        <v>89</v>
      </c>
      <c r="H138" s="634"/>
      <c r="I138" s="8">
        <v>1</v>
      </c>
      <c r="J138" s="639"/>
      <c r="K138" s="636"/>
      <c r="L138" s="636"/>
      <c r="M138" s="9">
        <f t="shared" si="4"/>
        <v>0</v>
      </c>
      <c r="N138" s="6"/>
    </row>
    <row r="139" spans="1:14" ht="29.1" customHeight="1">
      <c r="A139" s="629" t="s">
        <v>215</v>
      </c>
      <c r="B139" s="629"/>
      <c r="C139" s="7">
        <v>19657</v>
      </c>
      <c r="D139" s="629" t="s">
        <v>381</v>
      </c>
      <c r="E139" s="629"/>
      <c r="F139" s="629"/>
      <c r="G139" s="634" t="s">
        <v>89</v>
      </c>
      <c r="H139" s="634"/>
      <c r="I139" s="8">
        <v>6</v>
      </c>
      <c r="J139" s="637"/>
      <c r="K139" s="636"/>
      <c r="L139" s="636"/>
      <c r="M139" s="9">
        <f t="shared" si="4"/>
        <v>0</v>
      </c>
      <c r="N139" s="6"/>
    </row>
    <row r="140" spans="1:14" ht="19.350000000000001" customHeight="1">
      <c r="A140" s="629" t="s">
        <v>217</v>
      </c>
      <c r="B140" s="629"/>
      <c r="C140" s="7">
        <v>19687</v>
      </c>
      <c r="D140" s="629" t="s">
        <v>382</v>
      </c>
      <c r="E140" s="629"/>
      <c r="F140" s="629"/>
      <c r="G140" s="634" t="s">
        <v>89</v>
      </c>
      <c r="H140" s="634"/>
      <c r="I140" s="10">
        <v>24</v>
      </c>
      <c r="J140" s="637"/>
      <c r="K140" s="636"/>
      <c r="L140" s="636"/>
      <c r="M140" s="9">
        <f t="shared" si="4"/>
        <v>0</v>
      </c>
      <c r="N140" s="6"/>
    </row>
    <row r="141" spans="1:14" ht="29.1" customHeight="1">
      <c r="A141" s="629" t="s">
        <v>219</v>
      </c>
      <c r="B141" s="629"/>
      <c r="C141" s="7">
        <v>19689</v>
      </c>
      <c r="D141" s="629" t="s">
        <v>383</v>
      </c>
      <c r="E141" s="629"/>
      <c r="F141" s="629"/>
      <c r="G141" s="634" t="s">
        <v>89</v>
      </c>
      <c r="H141" s="634"/>
      <c r="I141" s="8">
        <v>2</v>
      </c>
      <c r="J141" s="637"/>
      <c r="K141" s="636"/>
      <c r="L141" s="636"/>
      <c r="M141" s="9">
        <f t="shared" si="4"/>
        <v>0</v>
      </c>
      <c r="N141" s="6"/>
    </row>
    <row r="142" spans="1:14" ht="19.350000000000001" customHeight="1">
      <c r="A142" s="629" t="s">
        <v>221</v>
      </c>
      <c r="B142" s="629"/>
      <c r="C142" s="7">
        <v>19683</v>
      </c>
      <c r="D142" s="629" t="s">
        <v>185</v>
      </c>
      <c r="E142" s="629"/>
      <c r="F142" s="629"/>
      <c r="G142" s="634" t="s">
        <v>89</v>
      </c>
      <c r="H142" s="634"/>
      <c r="I142" s="8">
        <v>2</v>
      </c>
      <c r="J142" s="635"/>
      <c r="K142" s="636"/>
      <c r="L142" s="636"/>
      <c r="M142" s="9">
        <f t="shared" si="4"/>
        <v>0</v>
      </c>
      <c r="N142" s="6"/>
    </row>
    <row r="143" spans="1:14" ht="19.350000000000001" customHeight="1">
      <c r="A143" s="629" t="s">
        <v>223</v>
      </c>
      <c r="B143" s="629"/>
      <c r="C143" s="7">
        <v>19668</v>
      </c>
      <c r="D143" s="629" t="s">
        <v>384</v>
      </c>
      <c r="E143" s="629"/>
      <c r="F143" s="629"/>
      <c r="G143" s="634" t="s">
        <v>89</v>
      </c>
      <c r="H143" s="634"/>
      <c r="I143" s="8">
        <v>1</v>
      </c>
      <c r="J143" s="639"/>
      <c r="K143" s="636"/>
      <c r="L143" s="636"/>
      <c r="M143" s="9">
        <f t="shared" si="4"/>
        <v>0</v>
      </c>
      <c r="N143" s="6"/>
    </row>
    <row r="144" spans="1:14" ht="9.75" customHeight="1">
      <c r="A144" s="651">
        <v>15</v>
      </c>
      <c r="B144" s="642"/>
      <c r="C144" s="4"/>
      <c r="D144" s="642" t="s">
        <v>234</v>
      </c>
      <c r="E144" s="642"/>
      <c r="F144" s="642"/>
      <c r="G144" s="642"/>
      <c r="H144" s="642"/>
      <c r="I144" s="642"/>
      <c r="J144" s="642"/>
      <c r="K144" s="642"/>
      <c r="L144" s="642"/>
      <c r="M144" s="16">
        <f>SUM(M145:M150)</f>
        <v>0</v>
      </c>
      <c r="N144" s="4"/>
    </row>
    <row r="145" spans="1:14" ht="19.350000000000001" customHeight="1">
      <c r="A145" s="629" t="s">
        <v>228</v>
      </c>
      <c r="B145" s="629"/>
      <c r="C145" s="7">
        <v>19560</v>
      </c>
      <c r="D145" s="629" t="s">
        <v>385</v>
      </c>
      <c r="E145" s="629"/>
      <c r="F145" s="629"/>
      <c r="G145" s="634" t="s">
        <v>89</v>
      </c>
      <c r="H145" s="634"/>
      <c r="I145" s="8">
        <v>8</v>
      </c>
      <c r="J145" s="635"/>
      <c r="K145" s="636"/>
      <c r="L145" s="636"/>
      <c r="M145" s="9">
        <f t="shared" ref="M145:M150" si="5">ROUND(I145*J145,2)</f>
        <v>0</v>
      </c>
      <c r="N145" s="6"/>
    </row>
    <row r="146" spans="1:14" ht="29.1" customHeight="1">
      <c r="A146" s="629" t="s">
        <v>230</v>
      </c>
      <c r="B146" s="629"/>
      <c r="C146" s="7">
        <v>19256</v>
      </c>
      <c r="D146" s="629" t="s">
        <v>238</v>
      </c>
      <c r="E146" s="629"/>
      <c r="F146" s="629"/>
      <c r="G146" s="634" t="s">
        <v>89</v>
      </c>
      <c r="H146" s="634"/>
      <c r="I146" s="10">
        <v>18</v>
      </c>
      <c r="J146" s="635"/>
      <c r="K146" s="636"/>
      <c r="L146" s="636"/>
      <c r="M146" s="9">
        <f t="shared" si="5"/>
        <v>0</v>
      </c>
      <c r="N146" s="6"/>
    </row>
    <row r="147" spans="1:14" ht="19.350000000000001" customHeight="1">
      <c r="A147" s="629" t="s">
        <v>232</v>
      </c>
      <c r="B147" s="629"/>
      <c r="C147" s="7">
        <v>19665</v>
      </c>
      <c r="D147" s="629" t="s">
        <v>240</v>
      </c>
      <c r="E147" s="629"/>
      <c r="F147" s="629"/>
      <c r="G147" s="634" t="s">
        <v>89</v>
      </c>
      <c r="H147" s="634"/>
      <c r="I147" s="8">
        <v>3</v>
      </c>
      <c r="J147" s="635"/>
      <c r="K147" s="636"/>
      <c r="L147" s="636"/>
      <c r="M147" s="9">
        <f t="shared" si="5"/>
        <v>0</v>
      </c>
      <c r="N147" s="6"/>
    </row>
    <row r="148" spans="1:14" ht="29.1" customHeight="1">
      <c r="A148" s="629" t="s">
        <v>386</v>
      </c>
      <c r="B148" s="629"/>
      <c r="C148" s="7">
        <v>19543</v>
      </c>
      <c r="D148" s="629" t="s">
        <v>242</v>
      </c>
      <c r="E148" s="629"/>
      <c r="F148" s="629"/>
      <c r="G148" s="634" t="s">
        <v>89</v>
      </c>
      <c r="H148" s="634"/>
      <c r="I148" s="8">
        <v>2</v>
      </c>
      <c r="J148" s="637"/>
      <c r="K148" s="636"/>
      <c r="L148" s="636"/>
      <c r="M148" s="9">
        <f t="shared" si="5"/>
        <v>0</v>
      </c>
      <c r="N148" s="6"/>
    </row>
    <row r="149" spans="1:14" ht="29.1" customHeight="1">
      <c r="A149" s="629" t="s">
        <v>387</v>
      </c>
      <c r="B149" s="629"/>
      <c r="C149" s="7">
        <v>19260</v>
      </c>
      <c r="D149" s="629" t="s">
        <v>244</v>
      </c>
      <c r="E149" s="629"/>
      <c r="F149" s="629"/>
      <c r="G149" s="634" t="s">
        <v>89</v>
      </c>
      <c r="H149" s="634"/>
      <c r="I149" s="8">
        <v>2</v>
      </c>
      <c r="J149" s="639"/>
      <c r="K149" s="636"/>
      <c r="L149" s="636"/>
      <c r="M149" s="9">
        <f t="shared" si="5"/>
        <v>0</v>
      </c>
      <c r="N149" s="6"/>
    </row>
    <row r="150" spans="1:14" ht="19.350000000000001" customHeight="1">
      <c r="A150" s="629" t="s">
        <v>388</v>
      </c>
      <c r="B150" s="629"/>
      <c r="C150" s="7">
        <v>19590</v>
      </c>
      <c r="D150" s="629" t="s">
        <v>246</v>
      </c>
      <c r="E150" s="629"/>
      <c r="F150" s="629"/>
      <c r="G150" s="634" t="s">
        <v>89</v>
      </c>
      <c r="H150" s="634"/>
      <c r="I150" s="8">
        <v>2</v>
      </c>
      <c r="J150" s="637"/>
      <c r="K150" s="636"/>
      <c r="L150" s="636"/>
      <c r="M150" s="9">
        <f t="shared" si="5"/>
        <v>0</v>
      </c>
      <c r="N150" s="6"/>
    </row>
    <row r="151" spans="1:14" ht="9.75" customHeight="1">
      <c r="A151" s="651">
        <v>16</v>
      </c>
      <c r="B151" s="642"/>
      <c r="C151" s="4"/>
      <c r="D151" s="642" t="s">
        <v>247</v>
      </c>
      <c r="E151" s="642"/>
      <c r="F151" s="642"/>
      <c r="G151" s="642"/>
      <c r="H151" s="642"/>
      <c r="I151" s="642"/>
      <c r="J151" s="642"/>
      <c r="K151" s="642"/>
      <c r="L151" s="642"/>
      <c r="M151" s="14">
        <f>SUM(M152:M176)</f>
        <v>0</v>
      </c>
      <c r="N151" s="4"/>
    </row>
    <row r="152" spans="1:14" ht="19.350000000000001" customHeight="1">
      <c r="A152" s="629" t="s">
        <v>235</v>
      </c>
      <c r="B152" s="629"/>
      <c r="C152" s="7">
        <v>19134</v>
      </c>
      <c r="D152" s="629" t="s">
        <v>110</v>
      </c>
      <c r="E152" s="629"/>
      <c r="F152" s="629"/>
      <c r="G152" s="634" t="s">
        <v>104</v>
      </c>
      <c r="H152" s="634"/>
      <c r="I152" s="11">
        <v>165</v>
      </c>
      <c r="J152" s="637"/>
      <c r="K152" s="636"/>
      <c r="L152" s="636"/>
      <c r="M152" s="9">
        <f t="shared" ref="M152:M176" si="6">ROUND(I152*J152,2)</f>
        <v>0</v>
      </c>
      <c r="N152" s="6"/>
    </row>
    <row r="153" spans="1:14" ht="19.350000000000001" customHeight="1">
      <c r="A153" s="629" t="s">
        <v>237</v>
      </c>
      <c r="B153" s="629"/>
      <c r="C153" s="7">
        <v>19135</v>
      </c>
      <c r="D153" s="629" t="s">
        <v>112</v>
      </c>
      <c r="E153" s="629"/>
      <c r="F153" s="629"/>
      <c r="G153" s="634" t="s">
        <v>104</v>
      </c>
      <c r="H153" s="634"/>
      <c r="I153" s="10">
        <v>39</v>
      </c>
      <c r="J153" s="637"/>
      <c r="K153" s="636"/>
      <c r="L153" s="636"/>
      <c r="M153" s="9">
        <f t="shared" si="6"/>
        <v>0</v>
      </c>
      <c r="N153" s="6"/>
    </row>
    <row r="154" spans="1:14" ht="19.350000000000001" customHeight="1">
      <c r="A154" s="629" t="s">
        <v>239</v>
      </c>
      <c r="B154" s="629"/>
      <c r="C154" s="7">
        <v>19316</v>
      </c>
      <c r="D154" s="629" t="s">
        <v>389</v>
      </c>
      <c r="E154" s="629"/>
      <c r="F154" s="629"/>
      <c r="G154" s="634" t="s">
        <v>89</v>
      </c>
      <c r="H154" s="634"/>
      <c r="I154" s="10">
        <v>21</v>
      </c>
      <c r="J154" s="637"/>
      <c r="K154" s="636"/>
      <c r="L154" s="636"/>
      <c r="M154" s="9">
        <f t="shared" si="6"/>
        <v>0</v>
      </c>
      <c r="N154" s="6"/>
    </row>
    <row r="155" spans="1:14" ht="19.350000000000001" customHeight="1">
      <c r="A155" s="629" t="s">
        <v>241</v>
      </c>
      <c r="B155" s="629"/>
      <c r="C155" s="7">
        <v>20970</v>
      </c>
      <c r="D155" s="629" t="s">
        <v>250</v>
      </c>
      <c r="E155" s="629"/>
      <c r="F155" s="629"/>
      <c r="G155" s="634" t="s">
        <v>89</v>
      </c>
      <c r="H155" s="634"/>
      <c r="I155" s="8">
        <v>3</v>
      </c>
      <c r="J155" s="637"/>
      <c r="K155" s="636"/>
      <c r="L155" s="636"/>
      <c r="M155" s="9">
        <f t="shared" si="6"/>
        <v>0</v>
      </c>
      <c r="N155" s="6"/>
    </row>
    <row r="156" spans="1:14" ht="19.350000000000001" customHeight="1">
      <c r="A156" s="629" t="s">
        <v>243</v>
      </c>
      <c r="B156" s="629"/>
      <c r="C156" s="7">
        <v>20976</v>
      </c>
      <c r="D156" s="629" t="s">
        <v>122</v>
      </c>
      <c r="E156" s="629"/>
      <c r="F156" s="629"/>
      <c r="G156" s="634" t="s">
        <v>89</v>
      </c>
      <c r="H156" s="634"/>
      <c r="I156" s="8">
        <v>8</v>
      </c>
      <c r="J156" s="637"/>
      <c r="K156" s="636"/>
      <c r="L156" s="636"/>
      <c r="M156" s="9">
        <f t="shared" si="6"/>
        <v>0</v>
      </c>
      <c r="N156" s="6"/>
    </row>
    <row r="157" spans="1:14" ht="19.350000000000001" customHeight="1">
      <c r="A157" s="629" t="s">
        <v>245</v>
      </c>
      <c r="B157" s="629"/>
      <c r="C157" s="7">
        <v>19259</v>
      </c>
      <c r="D157" s="629" t="s">
        <v>162</v>
      </c>
      <c r="E157" s="629"/>
      <c r="F157" s="629"/>
      <c r="G157" s="634" t="s">
        <v>89</v>
      </c>
      <c r="H157" s="634"/>
      <c r="I157" s="8">
        <v>8</v>
      </c>
      <c r="J157" s="637"/>
      <c r="K157" s="636"/>
      <c r="L157" s="636"/>
      <c r="M157" s="9">
        <f t="shared" si="6"/>
        <v>0</v>
      </c>
      <c r="N157" s="6"/>
    </row>
    <row r="158" spans="1:14" ht="19.350000000000001" customHeight="1">
      <c r="A158" s="629" t="s">
        <v>390</v>
      </c>
      <c r="B158" s="629"/>
      <c r="C158" s="7">
        <v>20973</v>
      </c>
      <c r="D158" s="629" t="s">
        <v>391</v>
      </c>
      <c r="E158" s="629"/>
      <c r="F158" s="629"/>
      <c r="G158" s="634" t="s">
        <v>89</v>
      </c>
      <c r="H158" s="634"/>
      <c r="I158" s="8">
        <v>2</v>
      </c>
      <c r="J158" s="637"/>
      <c r="K158" s="636"/>
      <c r="L158" s="636"/>
      <c r="M158" s="9">
        <f t="shared" si="6"/>
        <v>0</v>
      </c>
      <c r="N158" s="6"/>
    </row>
    <row r="159" spans="1:14" ht="19.350000000000001" customHeight="1">
      <c r="A159" s="629" t="s">
        <v>392</v>
      </c>
      <c r="B159" s="629"/>
      <c r="C159" s="7">
        <v>20964</v>
      </c>
      <c r="D159" s="629" t="s">
        <v>255</v>
      </c>
      <c r="E159" s="629"/>
      <c r="F159" s="629"/>
      <c r="G159" s="634" t="s">
        <v>89</v>
      </c>
      <c r="H159" s="634"/>
      <c r="I159" s="10">
        <v>18</v>
      </c>
      <c r="J159" s="637"/>
      <c r="K159" s="636"/>
      <c r="L159" s="636"/>
      <c r="M159" s="9">
        <f t="shared" si="6"/>
        <v>0</v>
      </c>
      <c r="N159" s="6"/>
    </row>
    <row r="160" spans="1:14" ht="19.350000000000001" customHeight="1">
      <c r="A160" s="629" t="s">
        <v>393</v>
      </c>
      <c r="B160" s="629"/>
      <c r="C160" s="7">
        <v>20971</v>
      </c>
      <c r="D160" s="629" t="s">
        <v>141</v>
      </c>
      <c r="E160" s="629"/>
      <c r="F160" s="629"/>
      <c r="G160" s="634" t="s">
        <v>89</v>
      </c>
      <c r="H160" s="634"/>
      <c r="I160" s="8">
        <v>5</v>
      </c>
      <c r="J160" s="637"/>
      <c r="K160" s="636"/>
      <c r="L160" s="636"/>
      <c r="M160" s="9">
        <f t="shared" si="6"/>
        <v>0</v>
      </c>
      <c r="N160" s="6"/>
    </row>
    <row r="161" spans="1:14" ht="19.350000000000001" customHeight="1">
      <c r="A161" s="629" t="s">
        <v>394</v>
      </c>
      <c r="B161" s="629"/>
      <c r="C161" s="7">
        <v>20977</v>
      </c>
      <c r="D161" s="629" t="s">
        <v>124</v>
      </c>
      <c r="E161" s="629"/>
      <c r="F161" s="629"/>
      <c r="G161" s="634" t="s">
        <v>89</v>
      </c>
      <c r="H161" s="634"/>
      <c r="I161" s="8">
        <v>2</v>
      </c>
      <c r="J161" s="637"/>
      <c r="K161" s="636"/>
      <c r="L161" s="636"/>
      <c r="M161" s="9">
        <f t="shared" si="6"/>
        <v>0</v>
      </c>
      <c r="N161" s="6"/>
    </row>
    <row r="162" spans="1:14" ht="19.350000000000001" customHeight="1">
      <c r="A162" s="629" t="s">
        <v>395</v>
      </c>
      <c r="B162" s="629"/>
      <c r="C162" s="7">
        <v>20968</v>
      </c>
      <c r="D162" s="629" t="s">
        <v>144</v>
      </c>
      <c r="E162" s="629"/>
      <c r="F162" s="629"/>
      <c r="G162" s="634" t="s">
        <v>89</v>
      </c>
      <c r="H162" s="634"/>
      <c r="I162" s="8">
        <v>5</v>
      </c>
      <c r="J162" s="637"/>
      <c r="K162" s="636"/>
      <c r="L162" s="636"/>
      <c r="M162" s="9">
        <f t="shared" si="6"/>
        <v>0</v>
      </c>
      <c r="N162" s="6"/>
    </row>
    <row r="163" spans="1:14" ht="19.350000000000001" customHeight="1">
      <c r="A163" s="629" t="s">
        <v>396</v>
      </c>
      <c r="B163" s="629"/>
      <c r="C163" s="7">
        <v>20962</v>
      </c>
      <c r="D163" s="629" t="s">
        <v>397</v>
      </c>
      <c r="E163" s="629"/>
      <c r="F163" s="629"/>
      <c r="G163" s="634" t="s">
        <v>89</v>
      </c>
      <c r="H163" s="634"/>
      <c r="I163" s="8">
        <v>1</v>
      </c>
      <c r="J163" s="637"/>
      <c r="K163" s="636"/>
      <c r="L163" s="636"/>
      <c r="M163" s="9">
        <f t="shared" si="6"/>
        <v>0</v>
      </c>
      <c r="N163" s="6"/>
    </row>
    <row r="164" spans="1:14" ht="19.350000000000001" customHeight="1">
      <c r="A164" s="629" t="s">
        <v>398</v>
      </c>
      <c r="B164" s="629"/>
      <c r="C164" s="7">
        <v>19552</v>
      </c>
      <c r="D164" s="629" t="s">
        <v>399</v>
      </c>
      <c r="E164" s="629"/>
      <c r="F164" s="629"/>
      <c r="G164" s="634" t="s">
        <v>89</v>
      </c>
      <c r="H164" s="634"/>
      <c r="I164" s="10">
        <v>10</v>
      </c>
      <c r="J164" s="637"/>
      <c r="K164" s="636"/>
      <c r="L164" s="636"/>
      <c r="M164" s="9">
        <f t="shared" si="6"/>
        <v>0</v>
      </c>
      <c r="N164" s="6"/>
    </row>
    <row r="165" spans="1:14" ht="19.350000000000001" customHeight="1">
      <c r="A165" s="629" t="s">
        <v>400</v>
      </c>
      <c r="B165" s="629"/>
      <c r="C165" s="7">
        <v>19545</v>
      </c>
      <c r="D165" s="629" t="s">
        <v>401</v>
      </c>
      <c r="E165" s="629"/>
      <c r="F165" s="629"/>
      <c r="G165" s="634" t="s">
        <v>89</v>
      </c>
      <c r="H165" s="634"/>
      <c r="I165" s="10">
        <v>26</v>
      </c>
      <c r="J165" s="638"/>
      <c r="K165" s="636"/>
      <c r="L165" s="636"/>
      <c r="M165" s="9">
        <f t="shared" si="6"/>
        <v>0</v>
      </c>
      <c r="N165" s="6"/>
    </row>
    <row r="166" spans="1:14" ht="19.350000000000001" customHeight="1">
      <c r="A166" s="629" t="s">
        <v>402</v>
      </c>
      <c r="B166" s="629"/>
      <c r="C166" s="7">
        <v>19592</v>
      </c>
      <c r="D166" s="629" t="s">
        <v>403</v>
      </c>
      <c r="E166" s="629"/>
      <c r="F166" s="629"/>
      <c r="G166" s="634" t="s">
        <v>89</v>
      </c>
      <c r="H166" s="634"/>
      <c r="I166" s="8">
        <v>2</v>
      </c>
      <c r="J166" s="637"/>
      <c r="K166" s="636"/>
      <c r="L166" s="636"/>
      <c r="M166" s="9">
        <f t="shared" si="6"/>
        <v>0</v>
      </c>
      <c r="N166" s="6"/>
    </row>
    <row r="167" spans="1:14" ht="19.350000000000001" customHeight="1">
      <c r="A167" s="629" t="s">
        <v>404</v>
      </c>
      <c r="B167" s="629"/>
      <c r="C167" s="7">
        <v>19569</v>
      </c>
      <c r="D167" s="629" t="s">
        <v>405</v>
      </c>
      <c r="E167" s="629"/>
      <c r="F167" s="629"/>
      <c r="G167" s="634" t="s">
        <v>89</v>
      </c>
      <c r="H167" s="634"/>
      <c r="I167" s="8">
        <v>1</v>
      </c>
      <c r="J167" s="639"/>
      <c r="K167" s="636"/>
      <c r="L167" s="636"/>
      <c r="M167" s="9">
        <f t="shared" si="6"/>
        <v>0</v>
      </c>
      <c r="N167" s="6"/>
    </row>
    <row r="168" spans="1:14" ht="19.350000000000001" customHeight="1">
      <c r="A168" s="629" t="s">
        <v>406</v>
      </c>
      <c r="B168" s="629"/>
      <c r="C168" s="7">
        <v>19576</v>
      </c>
      <c r="D168" s="629" t="s">
        <v>407</v>
      </c>
      <c r="E168" s="629"/>
      <c r="F168" s="629"/>
      <c r="G168" s="634" t="s">
        <v>89</v>
      </c>
      <c r="H168" s="634"/>
      <c r="I168" s="8">
        <v>1</v>
      </c>
      <c r="J168" s="635"/>
      <c r="K168" s="636"/>
      <c r="L168" s="636"/>
      <c r="M168" s="9">
        <f t="shared" si="6"/>
        <v>0</v>
      </c>
      <c r="N168" s="6"/>
    </row>
    <row r="169" spans="1:14" ht="19.350000000000001" customHeight="1">
      <c r="A169" s="629" t="s">
        <v>408</v>
      </c>
      <c r="B169" s="629"/>
      <c r="C169" s="7">
        <v>19546</v>
      </c>
      <c r="D169" s="629" t="s">
        <v>263</v>
      </c>
      <c r="E169" s="629"/>
      <c r="F169" s="629"/>
      <c r="G169" s="634" t="s">
        <v>89</v>
      </c>
      <c r="H169" s="634"/>
      <c r="I169" s="8">
        <v>3</v>
      </c>
      <c r="J169" s="637"/>
      <c r="K169" s="636"/>
      <c r="L169" s="636"/>
      <c r="M169" s="9">
        <f t="shared" si="6"/>
        <v>0</v>
      </c>
      <c r="N169" s="6"/>
    </row>
    <row r="170" spans="1:14" ht="19.350000000000001" customHeight="1">
      <c r="A170" s="629" t="s">
        <v>409</v>
      </c>
      <c r="B170" s="629"/>
      <c r="C170" s="7">
        <v>19547</v>
      </c>
      <c r="D170" s="629" t="s">
        <v>265</v>
      </c>
      <c r="E170" s="629"/>
      <c r="F170" s="629"/>
      <c r="G170" s="634" t="s">
        <v>89</v>
      </c>
      <c r="H170" s="634"/>
      <c r="I170" s="8">
        <v>4</v>
      </c>
      <c r="J170" s="637"/>
      <c r="K170" s="636"/>
      <c r="L170" s="636"/>
      <c r="M170" s="9">
        <f t="shared" si="6"/>
        <v>0</v>
      </c>
      <c r="N170" s="6"/>
    </row>
    <row r="171" spans="1:14" ht="19.350000000000001" customHeight="1">
      <c r="A171" s="629" t="s">
        <v>410</v>
      </c>
      <c r="B171" s="629"/>
      <c r="C171" s="7">
        <v>19546</v>
      </c>
      <c r="D171" s="629" t="s">
        <v>411</v>
      </c>
      <c r="E171" s="629"/>
      <c r="F171" s="629"/>
      <c r="G171" s="634" t="s">
        <v>89</v>
      </c>
      <c r="H171" s="634"/>
      <c r="I171" s="8">
        <v>1</v>
      </c>
      <c r="J171" s="637"/>
      <c r="K171" s="636"/>
      <c r="L171" s="636"/>
      <c r="M171" s="9">
        <f t="shared" si="6"/>
        <v>0</v>
      </c>
      <c r="N171" s="6"/>
    </row>
    <row r="172" spans="1:14" ht="19.350000000000001" customHeight="1">
      <c r="A172" s="629" t="s">
        <v>412</v>
      </c>
      <c r="B172" s="629"/>
      <c r="C172" s="7">
        <v>20938</v>
      </c>
      <c r="D172" s="629" t="s">
        <v>267</v>
      </c>
      <c r="E172" s="629"/>
      <c r="F172" s="629"/>
      <c r="G172" s="634" t="s">
        <v>104</v>
      </c>
      <c r="H172" s="634"/>
      <c r="I172" s="11">
        <v>900</v>
      </c>
      <c r="J172" s="638"/>
      <c r="K172" s="636"/>
      <c r="L172" s="636"/>
      <c r="M172" s="9">
        <f t="shared" si="6"/>
        <v>0</v>
      </c>
      <c r="N172" s="6"/>
    </row>
    <row r="173" spans="1:14" ht="19.350000000000001" customHeight="1">
      <c r="A173" s="629" t="s">
        <v>413</v>
      </c>
      <c r="B173" s="629"/>
      <c r="C173" s="7">
        <v>20939</v>
      </c>
      <c r="D173" s="629" t="s">
        <v>269</v>
      </c>
      <c r="E173" s="629"/>
      <c r="F173" s="629"/>
      <c r="G173" s="634" t="s">
        <v>104</v>
      </c>
      <c r="H173" s="634"/>
      <c r="I173" s="11">
        <v>250</v>
      </c>
      <c r="J173" s="638"/>
      <c r="K173" s="636"/>
      <c r="L173" s="636"/>
      <c r="M173" s="9">
        <f t="shared" si="6"/>
        <v>0</v>
      </c>
      <c r="N173" s="6"/>
    </row>
    <row r="174" spans="1:14" ht="29.1" customHeight="1">
      <c r="A174" s="629" t="s">
        <v>414</v>
      </c>
      <c r="B174" s="629"/>
      <c r="C174" s="7">
        <v>19555</v>
      </c>
      <c r="D174" s="629" t="s">
        <v>415</v>
      </c>
      <c r="E174" s="629"/>
      <c r="F174" s="629"/>
      <c r="G174" s="634" t="s">
        <v>89</v>
      </c>
      <c r="H174" s="634"/>
      <c r="I174" s="10">
        <v>12</v>
      </c>
      <c r="J174" s="637"/>
      <c r="K174" s="636"/>
      <c r="L174" s="636"/>
      <c r="M174" s="9">
        <f t="shared" si="6"/>
        <v>0</v>
      </c>
      <c r="N174" s="6"/>
    </row>
    <row r="175" spans="1:14" ht="19.350000000000001" customHeight="1">
      <c r="A175" s="629" t="s">
        <v>416</v>
      </c>
      <c r="B175" s="629"/>
      <c r="C175" s="7">
        <v>19557</v>
      </c>
      <c r="D175" s="629" t="s">
        <v>417</v>
      </c>
      <c r="E175" s="629"/>
      <c r="F175" s="629"/>
      <c r="G175" s="634" t="s">
        <v>89</v>
      </c>
      <c r="H175" s="634"/>
      <c r="I175" s="8">
        <v>1</v>
      </c>
      <c r="J175" s="635"/>
      <c r="K175" s="636"/>
      <c r="L175" s="636"/>
      <c r="M175" s="9">
        <f t="shared" si="6"/>
        <v>0</v>
      </c>
      <c r="N175" s="6"/>
    </row>
    <row r="176" spans="1:14" ht="19.350000000000001" customHeight="1">
      <c r="A176" s="629" t="s">
        <v>418</v>
      </c>
      <c r="B176" s="629"/>
      <c r="C176" s="7">
        <v>19558</v>
      </c>
      <c r="D176" s="629" t="s">
        <v>419</v>
      </c>
      <c r="E176" s="629"/>
      <c r="F176" s="629"/>
      <c r="G176" s="634" t="s">
        <v>89</v>
      </c>
      <c r="H176" s="634"/>
      <c r="I176" s="8">
        <v>1</v>
      </c>
      <c r="J176" s="635"/>
      <c r="K176" s="636"/>
      <c r="L176" s="636"/>
      <c r="M176" s="9">
        <f t="shared" si="6"/>
        <v>0</v>
      </c>
      <c r="N176" s="6"/>
    </row>
    <row r="177" spans="1:14" ht="9.75" customHeight="1">
      <c r="A177" s="651">
        <v>17</v>
      </c>
      <c r="B177" s="642"/>
      <c r="C177" s="4"/>
      <c r="D177" s="642" t="s">
        <v>270</v>
      </c>
      <c r="E177" s="642"/>
      <c r="F177" s="642"/>
      <c r="G177" s="642"/>
      <c r="H177" s="642"/>
      <c r="I177" s="642"/>
      <c r="J177" s="642"/>
      <c r="K177" s="642"/>
      <c r="L177" s="642"/>
      <c r="M177" s="17">
        <f>SUM(M178:M179)</f>
        <v>0</v>
      </c>
      <c r="N177" s="4"/>
    </row>
    <row r="178" spans="1:14" ht="19.350000000000001" customHeight="1">
      <c r="A178" s="629" t="s">
        <v>248</v>
      </c>
      <c r="B178" s="629"/>
      <c r="C178" s="7">
        <v>19520</v>
      </c>
      <c r="D178" s="629" t="s">
        <v>272</v>
      </c>
      <c r="E178" s="629"/>
      <c r="F178" s="629"/>
      <c r="G178" s="634" t="s">
        <v>104</v>
      </c>
      <c r="H178" s="634"/>
      <c r="I178" s="10">
        <v>28</v>
      </c>
      <c r="J178" s="637"/>
      <c r="K178" s="636"/>
      <c r="L178" s="636"/>
      <c r="M178" s="9">
        <f>ROUND(I178*J178,2)</f>
        <v>0</v>
      </c>
      <c r="N178" s="6"/>
    </row>
    <row r="179" spans="1:14" ht="19.350000000000001" customHeight="1">
      <c r="A179" s="629" t="s">
        <v>249</v>
      </c>
      <c r="B179" s="629"/>
      <c r="C179" s="7">
        <v>19522</v>
      </c>
      <c r="D179" s="629" t="s">
        <v>274</v>
      </c>
      <c r="E179" s="629"/>
      <c r="F179" s="629"/>
      <c r="G179" s="634" t="s">
        <v>89</v>
      </c>
      <c r="H179" s="634"/>
      <c r="I179" s="8">
        <v>4</v>
      </c>
      <c r="J179" s="637"/>
      <c r="K179" s="636"/>
      <c r="L179" s="636"/>
      <c r="M179" s="9">
        <f>ROUND(I179*J179,2)</f>
        <v>0</v>
      </c>
      <c r="N179" s="6"/>
    </row>
    <row r="180" spans="1:14" ht="9.75" customHeight="1">
      <c r="A180" s="630" t="s">
        <v>44</v>
      </c>
      <c r="B180" s="630"/>
      <c r="C180" s="630"/>
      <c r="D180" s="630"/>
      <c r="E180" s="630"/>
      <c r="F180" s="630"/>
      <c r="G180" s="630"/>
      <c r="H180" s="630"/>
      <c r="I180" s="630"/>
      <c r="J180" s="630"/>
      <c r="K180" s="630"/>
      <c r="L180" s="630"/>
      <c r="M180" s="12">
        <f>SUM(M12:M179)/2</f>
        <v>0</v>
      </c>
      <c r="N180" s="13"/>
    </row>
    <row r="181" spans="1:14" ht="6" customHeight="1">
      <c r="A181" s="631"/>
      <c r="B181" s="631"/>
      <c r="C181" s="631"/>
      <c r="D181" s="631"/>
      <c r="E181" s="631"/>
      <c r="F181" s="631"/>
      <c r="G181" s="631"/>
      <c r="H181" s="631"/>
      <c r="I181" s="631"/>
      <c r="J181" s="631"/>
      <c r="K181" s="631"/>
      <c r="L181" s="631"/>
      <c r="M181" s="631"/>
      <c r="N181" s="631"/>
    </row>
    <row r="182" spans="1:14" ht="10.9" customHeight="1">
      <c r="A182" s="632" t="s">
        <v>45</v>
      </c>
      <c r="B182" s="632"/>
      <c r="C182" s="632"/>
      <c r="D182" s="632"/>
      <c r="E182" s="632"/>
      <c r="F182" s="633" t="s">
        <v>46</v>
      </c>
      <c r="G182" s="633"/>
      <c r="H182" s="633"/>
      <c r="I182" s="633"/>
      <c r="J182" s="633"/>
      <c r="K182" s="633"/>
      <c r="L182" s="633"/>
      <c r="M182" s="633"/>
      <c r="N182" s="633"/>
    </row>
  </sheetData>
  <mergeCells count="668">
    <mergeCell ref="A182:E182"/>
    <mergeCell ref="F182:N182"/>
    <mergeCell ref="A179:B179"/>
    <mergeCell ref="D179:F179"/>
    <mergeCell ref="G179:H179"/>
    <mergeCell ref="J179:L179"/>
    <mergeCell ref="A180:L180"/>
    <mergeCell ref="A181:N181"/>
    <mergeCell ref="A177:B177"/>
    <mergeCell ref="D177:L177"/>
    <mergeCell ref="A178:B178"/>
    <mergeCell ref="D178:F178"/>
    <mergeCell ref="G178:H178"/>
    <mergeCell ref="J178:L178"/>
    <mergeCell ref="A175:B175"/>
    <mergeCell ref="D175:F175"/>
    <mergeCell ref="G175:H175"/>
    <mergeCell ref="J175:L175"/>
    <mergeCell ref="A176:B176"/>
    <mergeCell ref="D176:F176"/>
    <mergeCell ref="G176:H176"/>
    <mergeCell ref="J176:L176"/>
    <mergeCell ref="A173:B173"/>
    <mergeCell ref="D173:F173"/>
    <mergeCell ref="G173:H173"/>
    <mergeCell ref="J173:L173"/>
    <mergeCell ref="A174:B174"/>
    <mergeCell ref="D174:F174"/>
    <mergeCell ref="G174:H174"/>
    <mergeCell ref="J174:L174"/>
    <mergeCell ref="A171:B171"/>
    <mergeCell ref="D171:F171"/>
    <mergeCell ref="G171:H171"/>
    <mergeCell ref="J171:L171"/>
    <mergeCell ref="A172:B172"/>
    <mergeCell ref="D172:F172"/>
    <mergeCell ref="G172:H172"/>
    <mergeCell ref="J172:L172"/>
    <mergeCell ref="A169:B169"/>
    <mergeCell ref="D169:F169"/>
    <mergeCell ref="G169:H169"/>
    <mergeCell ref="J169:L169"/>
    <mergeCell ref="A170:B170"/>
    <mergeCell ref="D170:F170"/>
    <mergeCell ref="G170:H170"/>
    <mergeCell ref="J170:L170"/>
    <mergeCell ref="A167:B167"/>
    <mergeCell ref="D167:F167"/>
    <mergeCell ref="G167:H167"/>
    <mergeCell ref="J167:L167"/>
    <mergeCell ref="A168:B168"/>
    <mergeCell ref="D168:F168"/>
    <mergeCell ref="G168:H168"/>
    <mergeCell ref="J168:L168"/>
    <mergeCell ref="A165:B165"/>
    <mergeCell ref="D165:F165"/>
    <mergeCell ref="G165:H165"/>
    <mergeCell ref="J165:L165"/>
    <mergeCell ref="A166:B166"/>
    <mergeCell ref="D166:F166"/>
    <mergeCell ref="G166:H166"/>
    <mergeCell ref="J166:L166"/>
    <mergeCell ref="A163:B163"/>
    <mergeCell ref="D163:F163"/>
    <mergeCell ref="G163:H163"/>
    <mergeCell ref="J163:L163"/>
    <mergeCell ref="A164:B164"/>
    <mergeCell ref="D164:F164"/>
    <mergeCell ref="G164:H164"/>
    <mergeCell ref="J164:L164"/>
    <mergeCell ref="A161:B161"/>
    <mergeCell ref="D161:F161"/>
    <mergeCell ref="G161:H161"/>
    <mergeCell ref="J161:L161"/>
    <mergeCell ref="A162:B162"/>
    <mergeCell ref="D162:F162"/>
    <mergeCell ref="G162:H162"/>
    <mergeCell ref="J162:L162"/>
    <mergeCell ref="A159:B159"/>
    <mergeCell ref="D159:F159"/>
    <mergeCell ref="G159:H159"/>
    <mergeCell ref="J159:L159"/>
    <mergeCell ref="A160:B160"/>
    <mergeCell ref="D160:F160"/>
    <mergeCell ref="G160:H160"/>
    <mergeCell ref="J160:L160"/>
    <mergeCell ref="A157:B157"/>
    <mergeCell ref="D157:F157"/>
    <mergeCell ref="G157:H157"/>
    <mergeCell ref="J157:L157"/>
    <mergeCell ref="A158:B158"/>
    <mergeCell ref="D158:F158"/>
    <mergeCell ref="G158:H158"/>
    <mergeCell ref="J158:L158"/>
    <mergeCell ref="A155:B155"/>
    <mergeCell ref="D155:F155"/>
    <mergeCell ref="G155:H155"/>
    <mergeCell ref="J155:L155"/>
    <mergeCell ref="A156:B156"/>
    <mergeCell ref="D156:F156"/>
    <mergeCell ref="G156:H156"/>
    <mergeCell ref="J156:L156"/>
    <mergeCell ref="A153:B153"/>
    <mergeCell ref="D153:F153"/>
    <mergeCell ref="G153:H153"/>
    <mergeCell ref="J153:L153"/>
    <mergeCell ref="A154:B154"/>
    <mergeCell ref="D154:F154"/>
    <mergeCell ref="G154:H154"/>
    <mergeCell ref="J154:L154"/>
    <mergeCell ref="A151:B151"/>
    <mergeCell ref="D151:L151"/>
    <mergeCell ref="A152:B152"/>
    <mergeCell ref="D152:F152"/>
    <mergeCell ref="G152:H152"/>
    <mergeCell ref="J152:L152"/>
    <mergeCell ref="A149:B149"/>
    <mergeCell ref="D149:F149"/>
    <mergeCell ref="G149:H149"/>
    <mergeCell ref="J149:L149"/>
    <mergeCell ref="A150:B150"/>
    <mergeCell ref="D150:F150"/>
    <mergeCell ref="G150:H150"/>
    <mergeCell ref="J150:L150"/>
    <mergeCell ref="A147:B147"/>
    <mergeCell ref="D147:F147"/>
    <mergeCell ref="G147:H147"/>
    <mergeCell ref="J147:L147"/>
    <mergeCell ref="A148:B148"/>
    <mergeCell ref="D148:F148"/>
    <mergeCell ref="G148:H148"/>
    <mergeCell ref="J148:L148"/>
    <mergeCell ref="A145:B145"/>
    <mergeCell ref="D145:F145"/>
    <mergeCell ref="G145:H145"/>
    <mergeCell ref="J145:L145"/>
    <mergeCell ref="A146:B146"/>
    <mergeCell ref="D146:F146"/>
    <mergeCell ref="G146:H146"/>
    <mergeCell ref="J146:L146"/>
    <mergeCell ref="A143:B143"/>
    <mergeCell ref="D143:F143"/>
    <mergeCell ref="G143:H143"/>
    <mergeCell ref="J143:L143"/>
    <mergeCell ref="A144:B144"/>
    <mergeCell ref="D144:L144"/>
    <mergeCell ref="A141:B141"/>
    <mergeCell ref="D141:F141"/>
    <mergeCell ref="G141:H141"/>
    <mergeCell ref="J141:L141"/>
    <mergeCell ref="A142:B142"/>
    <mergeCell ref="D142:F142"/>
    <mergeCell ref="G142:H142"/>
    <mergeCell ref="J142:L142"/>
    <mergeCell ref="A139:B139"/>
    <mergeCell ref="D139:F139"/>
    <mergeCell ref="G139:H139"/>
    <mergeCell ref="J139:L139"/>
    <mergeCell ref="A140:B140"/>
    <mergeCell ref="D140:F140"/>
    <mergeCell ref="G140:H140"/>
    <mergeCell ref="J140:L140"/>
    <mergeCell ref="A137:B137"/>
    <mergeCell ref="D137:F137"/>
    <mergeCell ref="G137:H137"/>
    <mergeCell ref="J137:L137"/>
    <mergeCell ref="A138:B138"/>
    <mergeCell ref="D138:F138"/>
    <mergeCell ref="G138:H138"/>
    <mergeCell ref="J138:L138"/>
    <mergeCell ref="A135:B135"/>
    <mergeCell ref="D135:F135"/>
    <mergeCell ref="G135:H135"/>
    <mergeCell ref="J135:L135"/>
    <mergeCell ref="A136:B136"/>
    <mergeCell ref="D136:F136"/>
    <mergeCell ref="G136:H136"/>
    <mergeCell ref="J136:L136"/>
    <mergeCell ref="A133:B133"/>
    <mergeCell ref="D133:F133"/>
    <mergeCell ref="G133:H133"/>
    <mergeCell ref="J133:L133"/>
    <mergeCell ref="A134:B134"/>
    <mergeCell ref="D134:F134"/>
    <mergeCell ref="G134:H134"/>
    <mergeCell ref="J134:L134"/>
    <mergeCell ref="A131:B131"/>
    <mergeCell ref="D131:F131"/>
    <mergeCell ref="G131:H131"/>
    <mergeCell ref="J131:L131"/>
    <mergeCell ref="A132:B132"/>
    <mergeCell ref="D132:F132"/>
    <mergeCell ref="G132:H132"/>
    <mergeCell ref="J132:L132"/>
    <mergeCell ref="A129:B129"/>
    <mergeCell ref="D129:F129"/>
    <mergeCell ref="G129:H129"/>
    <mergeCell ref="J129:L129"/>
    <mergeCell ref="A130:B130"/>
    <mergeCell ref="D130:F130"/>
    <mergeCell ref="G130:H130"/>
    <mergeCell ref="J130:L130"/>
    <mergeCell ref="A127:B127"/>
    <mergeCell ref="D127:F127"/>
    <mergeCell ref="G127:H127"/>
    <mergeCell ref="J127:L127"/>
    <mergeCell ref="A128:B128"/>
    <mergeCell ref="D128:F128"/>
    <mergeCell ref="G128:H128"/>
    <mergeCell ref="J128:L128"/>
    <mergeCell ref="A125:B125"/>
    <mergeCell ref="D125:F125"/>
    <mergeCell ref="G125:H125"/>
    <mergeCell ref="J125:L125"/>
    <mergeCell ref="A126:B126"/>
    <mergeCell ref="D126:F126"/>
    <mergeCell ref="G126:H126"/>
    <mergeCell ref="J126:L126"/>
    <mergeCell ref="A123:B123"/>
    <mergeCell ref="D123:F123"/>
    <mergeCell ref="G123:H123"/>
    <mergeCell ref="J123:L123"/>
    <mergeCell ref="A124:B124"/>
    <mergeCell ref="D124:L124"/>
    <mergeCell ref="A121:B121"/>
    <mergeCell ref="D121:F121"/>
    <mergeCell ref="G121:H121"/>
    <mergeCell ref="J121:L121"/>
    <mergeCell ref="A122:B122"/>
    <mergeCell ref="D122:F122"/>
    <mergeCell ref="G122:H122"/>
    <mergeCell ref="J122:L122"/>
    <mergeCell ref="A119:B119"/>
    <mergeCell ref="D119:F119"/>
    <mergeCell ref="G119:H119"/>
    <mergeCell ref="J119:L119"/>
    <mergeCell ref="A120:B120"/>
    <mergeCell ref="D120:F120"/>
    <mergeCell ref="G120:H120"/>
    <mergeCell ref="J120:L120"/>
    <mergeCell ref="A117:B117"/>
    <mergeCell ref="D117:F117"/>
    <mergeCell ref="G117:H117"/>
    <mergeCell ref="J117:L117"/>
    <mergeCell ref="A118:B118"/>
    <mergeCell ref="D118:F118"/>
    <mergeCell ref="G118:H118"/>
    <mergeCell ref="J118:L118"/>
    <mergeCell ref="A115:B115"/>
    <mergeCell ref="D115:F115"/>
    <mergeCell ref="G115:H115"/>
    <mergeCell ref="J115:L115"/>
    <mergeCell ref="A116:B116"/>
    <mergeCell ref="D116:F116"/>
    <mergeCell ref="G116:H116"/>
    <mergeCell ref="J116:L116"/>
    <mergeCell ref="A113:B113"/>
    <mergeCell ref="D113:F113"/>
    <mergeCell ref="G113:H113"/>
    <mergeCell ref="J113:L113"/>
    <mergeCell ref="A114:B114"/>
    <mergeCell ref="D114:F114"/>
    <mergeCell ref="G114:H114"/>
    <mergeCell ref="J114:L114"/>
    <mergeCell ref="A111:B111"/>
    <mergeCell ref="D111:F111"/>
    <mergeCell ref="G111:H111"/>
    <mergeCell ref="J111:L111"/>
    <mergeCell ref="A112:B112"/>
    <mergeCell ref="D112:F112"/>
    <mergeCell ref="G112:H112"/>
    <mergeCell ref="J112:L112"/>
    <mergeCell ref="A109:B109"/>
    <mergeCell ref="D109:F109"/>
    <mergeCell ref="G109:H109"/>
    <mergeCell ref="J109:L109"/>
    <mergeCell ref="A110:B110"/>
    <mergeCell ref="D110:F110"/>
    <mergeCell ref="G110:H110"/>
    <mergeCell ref="J110:L110"/>
    <mergeCell ref="A107:B107"/>
    <mergeCell ref="D107:F107"/>
    <mergeCell ref="G107:H107"/>
    <mergeCell ref="J107:L107"/>
    <mergeCell ref="A108:B108"/>
    <mergeCell ref="D108:F108"/>
    <mergeCell ref="G108:H108"/>
    <mergeCell ref="J108:L108"/>
    <mergeCell ref="A105:B105"/>
    <mergeCell ref="D105:F105"/>
    <mergeCell ref="G105:H105"/>
    <mergeCell ref="J105:L105"/>
    <mergeCell ref="A106:B106"/>
    <mergeCell ref="D106:F106"/>
    <mergeCell ref="G106:H106"/>
    <mergeCell ref="J106:L106"/>
    <mergeCell ref="A103:B103"/>
    <mergeCell ref="D103:F103"/>
    <mergeCell ref="G103:H103"/>
    <mergeCell ref="J103:L103"/>
    <mergeCell ref="A104:B104"/>
    <mergeCell ref="D104:F104"/>
    <mergeCell ref="G104:H104"/>
    <mergeCell ref="J104:L104"/>
    <mergeCell ref="A101:B101"/>
    <mergeCell ref="D101:L101"/>
    <mergeCell ref="A102:B102"/>
    <mergeCell ref="D102:F102"/>
    <mergeCell ref="G102:H102"/>
    <mergeCell ref="J102:L102"/>
    <mergeCell ref="A99:B99"/>
    <mergeCell ref="D99:F99"/>
    <mergeCell ref="G99:H99"/>
    <mergeCell ref="J99:L99"/>
    <mergeCell ref="A100:B100"/>
    <mergeCell ref="D100:F100"/>
    <mergeCell ref="G100:H100"/>
    <mergeCell ref="J100:L100"/>
    <mergeCell ref="A97:B97"/>
    <mergeCell ref="D97:F97"/>
    <mergeCell ref="G97:H97"/>
    <mergeCell ref="J97:L97"/>
    <mergeCell ref="A98:B98"/>
    <mergeCell ref="D98:F98"/>
    <mergeCell ref="G98:H98"/>
    <mergeCell ref="J98:L98"/>
    <mergeCell ref="A95:B95"/>
    <mergeCell ref="D95:F95"/>
    <mergeCell ref="G95:H95"/>
    <mergeCell ref="J95:L95"/>
    <mergeCell ref="A96:B96"/>
    <mergeCell ref="D96:F96"/>
    <mergeCell ref="G96:H96"/>
    <mergeCell ref="J96:L96"/>
    <mergeCell ref="A93:B93"/>
    <mergeCell ref="D93:F93"/>
    <mergeCell ref="G93:H93"/>
    <mergeCell ref="J93:L93"/>
    <mergeCell ref="A94:B94"/>
    <mergeCell ref="D94:F94"/>
    <mergeCell ref="G94:H94"/>
    <mergeCell ref="J94:L94"/>
    <mergeCell ref="A91:B91"/>
    <mergeCell ref="D91:F91"/>
    <mergeCell ref="G91:H91"/>
    <mergeCell ref="J91:L91"/>
    <mergeCell ref="A92:B92"/>
    <mergeCell ref="D92:F92"/>
    <mergeCell ref="G92:H92"/>
    <mergeCell ref="J92:L92"/>
    <mergeCell ref="A89:B89"/>
    <mergeCell ref="D89:L89"/>
    <mergeCell ref="A90:B90"/>
    <mergeCell ref="D90:F90"/>
    <mergeCell ref="G90:H90"/>
    <mergeCell ref="J90:L90"/>
    <mergeCell ref="A87:B87"/>
    <mergeCell ref="D87:F87"/>
    <mergeCell ref="G87:H87"/>
    <mergeCell ref="J87:L87"/>
    <mergeCell ref="A88:B88"/>
    <mergeCell ref="D88:F88"/>
    <mergeCell ref="G88:H88"/>
    <mergeCell ref="J88:L88"/>
    <mergeCell ref="A85:B85"/>
    <mergeCell ref="D85:F85"/>
    <mergeCell ref="G85:H85"/>
    <mergeCell ref="J85:L85"/>
    <mergeCell ref="A86:B86"/>
    <mergeCell ref="D86:F86"/>
    <mergeCell ref="G86:H86"/>
    <mergeCell ref="J86:L86"/>
    <mergeCell ref="A83:B83"/>
    <mergeCell ref="D83:F83"/>
    <mergeCell ref="G83:H83"/>
    <mergeCell ref="J83:L83"/>
    <mergeCell ref="A84:B84"/>
    <mergeCell ref="D84:F84"/>
    <mergeCell ref="G84:H84"/>
    <mergeCell ref="J84:L84"/>
    <mergeCell ref="A81:B81"/>
    <mergeCell ref="D81:F81"/>
    <mergeCell ref="G81:H81"/>
    <mergeCell ref="J81:L81"/>
    <mergeCell ref="A82:B82"/>
    <mergeCell ref="D82:F82"/>
    <mergeCell ref="G82:H82"/>
    <mergeCell ref="J82:L82"/>
    <mergeCell ref="A79:B79"/>
    <mergeCell ref="D79:F79"/>
    <mergeCell ref="G79:H79"/>
    <mergeCell ref="J79:L79"/>
    <mergeCell ref="A80:B80"/>
    <mergeCell ref="D80:F80"/>
    <mergeCell ref="G80:H80"/>
    <mergeCell ref="J80:L80"/>
    <mergeCell ref="A77:B77"/>
    <mergeCell ref="D77:F77"/>
    <mergeCell ref="G77:H77"/>
    <mergeCell ref="J77:L77"/>
    <mergeCell ref="A78:B78"/>
    <mergeCell ref="D78:F78"/>
    <mergeCell ref="G78:H78"/>
    <mergeCell ref="J78:L78"/>
    <mergeCell ref="A75:B75"/>
    <mergeCell ref="D75:F75"/>
    <mergeCell ref="G75:H75"/>
    <mergeCell ref="J75:L75"/>
    <mergeCell ref="A76:B76"/>
    <mergeCell ref="D76:F76"/>
    <mergeCell ref="G76:H76"/>
    <mergeCell ref="J76:L76"/>
    <mergeCell ref="A73:B73"/>
    <mergeCell ref="D73:F73"/>
    <mergeCell ref="G73:H73"/>
    <mergeCell ref="J73:L73"/>
    <mergeCell ref="A74:B74"/>
    <mergeCell ref="D74:F74"/>
    <mergeCell ref="G74:H74"/>
    <mergeCell ref="J74:L74"/>
    <mergeCell ref="A71:B71"/>
    <mergeCell ref="D71:F71"/>
    <mergeCell ref="G71:H71"/>
    <mergeCell ref="J71:L71"/>
    <mergeCell ref="A72:B72"/>
    <mergeCell ref="D72:F72"/>
    <mergeCell ref="G72:H72"/>
    <mergeCell ref="J72:L72"/>
    <mergeCell ref="A69:B69"/>
    <mergeCell ref="D69:F69"/>
    <mergeCell ref="G69:H69"/>
    <mergeCell ref="J69:L69"/>
    <mergeCell ref="A70:B70"/>
    <mergeCell ref="D70:F70"/>
    <mergeCell ref="G70:H70"/>
    <mergeCell ref="J70:L70"/>
    <mergeCell ref="A67:B67"/>
    <mergeCell ref="D67:L67"/>
    <mergeCell ref="A68:B68"/>
    <mergeCell ref="D68:F68"/>
    <mergeCell ref="G68:H68"/>
    <mergeCell ref="J68:L68"/>
    <mergeCell ref="A65:B65"/>
    <mergeCell ref="D65:F65"/>
    <mergeCell ref="G65:H65"/>
    <mergeCell ref="J65:L65"/>
    <mergeCell ref="A66:B66"/>
    <mergeCell ref="D66:F66"/>
    <mergeCell ref="G66:H66"/>
    <mergeCell ref="J66:L66"/>
    <mergeCell ref="A63:B63"/>
    <mergeCell ref="D63:F63"/>
    <mergeCell ref="G63:H63"/>
    <mergeCell ref="J63:L63"/>
    <mergeCell ref="A64:B64"/>
    <mergeCell ref="D64:F64"/>
    <mergeCell ref="G64:H64"/>
    <mergeCell ref="J64:L64"/>
    <mergeCell ref="A61:B61"/>
    <mergeCell ref="D61:F61"/>
    <mergeCell ref="G61:H61"/>
    <mergeCell ref="J61:L61"/>
    <mergeCell ref="A62:B62"/>
    <mergeCell ref="D62:F62"/>
    <mergeCell ref="G62:H62"/>
    <mergeCell ref="J62:L62"/>
    <mergeCell ref="A59:B59"/>
    <mergeCell ref="D59:F59"/>
    <mergeCell ref="G59:H59"/>
    <mergeCell ref="J59:L59"/>
    <mergeCell ref="A60:B60"/>
    <mergeCell ref="D60:F60"/>
    <mergeCell ref="G60:H60"/>
    <mergeCell ref="J60:L60"/>
    <mergeCell ref="A57:B57"/>
    <mergeCell ref="D57:F57"/>
    <mergeCell ref="G57:H57"/>
    <mergeCell ref="J57:L57"/>
    <mergeCell ref="A58:B58"/>
    <mergeCell ref="D58:F58"/>
    <mergeCell ref="G58:H58"/>
    <mergeCell ref="J58:L58"/>
    <mergeCell ref="A55:B55"/>
    <mergeCell ref="D55:F55"/>
    <mergeCell ref="G55:H55"/>
    <mergeCell ref="J55:L55"/>
    <mergeCell ref="A56:B56"/>
    <mergeCell ref="D56:F56"/>
    <mergeCell ref="G56:H56"/>
    <mergeCell ref="J56:L56"/>
    <mergeCell ref="A53:B53"/>
    <mergeCell ref="D53:F53"/>
    <mergeCell ref="G53:H53"/>
    <mergeCell ref="J53:L53"/>
    <mergeCell ref="A54:B54"/>
    <mergeCell ref="D54:F54"/>
    <mergeCell ref="G54:H54"/>
    <mergeCell ref="J54:L54"/>
    <mergeCell ref="A51:B51"/>
    <mergeCell ref="D51:F51"/>
    <mergeCell ref="G51:H51"/>
    <mergeCell ref="J51:L51"/>
    <mergeCell ref="A52:B52"/>
    <mergeCell ref="D52:F52"/>
    <mergeCell ref="G52:H52"/>
    <mergeCell ref="J52:L52"/>
    <mergeCell ref="A49:B49"/>
    <mergeCell ref="D49:F49"/>
    <mergeCell ref="G49:H49"/>
    <mergeCell ref="J49:L49"/>
    <mergeCell ref="A50:B50"/>
    <mergeCell ref="D50:F50"/>
    <mergeCell ref="G50:H50"/>
    <mergeCell ref="J50:L50"/>
    <mergeCell ref="A47:B47"/>
    <mergeCell ref="D47:F47"/>
    <mergeCell ref="G47:H47"/>
    <mergeCell ref="J47:L47"/>
    <mergeCell ref="A48:B48"/>
    <mergeCell ref="D48:F48"/>
    <mergeCell ref="G48:H48"/>
    <mergeCell ref="J48:L48"/>
    <mergeCell ref="A45:B45"/>
    <mergeCell ref="D45:L45"/>
    <mergeCell ref="A46:B46"/>
    <mergeCell ref="D46:F46"/>
    <mergeCell ref="G46:H46"/>
    <mergeCell ref="J46:L46"/>
    <mergeCell ref="A43:B43"/>
    <mergeCell ref="D43:F43"/>
    <mergeCell ref="G43:H43"/>
    <mergeCell ref="J43:L43"/>
    <mergeCell ref="A44:B44"/>
    <mergeCell ref="D44:F44"/>
    <mergeCell ref="G44:H44"/>
    <mergeCell ref="J44:L44"/>
    <mergeCell ref="A41:B41"/>
    <mergeCell ref="D41:F41"/>
    <mergeCell ref="G41:H41"/>
    <mergeCell ref="J41:L41"/>
    <mergeCell ref="A42:B42"/>
    <mergeCell ref="D42:F42"/>
    <mergeCell ref="G42:H42"/>
    <mergeCell ref="J42:L42"/>
    <mergeCell ref="A39:B39"/>
    <mergeCell ref="D39:L39"/>
    <mergeCell ref="A40:B40"/>
    <mergeCell ref="D40:F40"/>
    <mergeCell ref="G40:H40"/>
    <mergeCell ref="J40:L40"/>
    <mergeCell ref="A37:B37"/>
    <mergeCell ref="D37:F37"/>
    <mergeCell ref="G37:H37"/>
    <mergeCell ref="J37:L37"/>
    <mergeCell ref="A38:B38"/>
    <mergeCell ref="D38:F38"/>
    <mergeCell ref="G38:H38"/>
    <mergeCell ref="J38:L38"/>
    <mergeCell ref="A35:B35"/>
    <mergeCell ref="D35:L35"/>
    <mergeCell ref="A36:B36"/>
    <mergeCell ref="D36:F36"/>
    <mergeCell ref="G36:H36"/>
    <mergeCell ref="J36:L36"/>
    <mergeCell ref="A33:B33"/>
    <mergeCell ref="D33:F33"/>
    <mergeCell ref="G33:H33"/>
    <mergeCell ref="J33:L33"/>
    <mergeCell ref="A34:B34"/>
    <mergeCell ref="D34:F34"/>
    <mergeCell ref="G34:H34"/>
    <mergeCell ref="J34:L34"/>
    <mergeCell ref="A31:B31"/>
    <mergeCell ref="D31:L31"/>
    <mergeCell ref="A32:B32"/>
    <mergeCell ref="D32:F32"/>
    <mergeCell ref="G32:H32"/>
    <mergeCell ref="J32:L32"/>
    <mergeCell ref="A29:B29"/>
    <mergeCell ref="D29:F29"/>
    <mergeCell ref="G29:H29"/>
    <mergeCell ref="J29:L29"/>
    <mergeCell ref="A30:B30"/>
    <mergeCell ref="D30:F30"/>
    <mergeCell ref="G30:H30"/>
    <mergeCell ref="J30:L30"/>
    <mergeCell ref="A27:B27"/>
    <mergeCell ref="D27:F27"/>
    <mergeCell ref="G27:H27"/>
    <mergeCell ref="J27:L27"/>
    <mergeCell ref="A28:B28"/>
    <mergeCell ref="D28:L28"/>
    <mergeCell ref="A25:B25"/>
    <mergeCell ref="D25:F25"/>
    <mergeCell ref="G25:H25"/>
    <mergeCell ref="J25:L25"/>
    <mergeCell ref="A26:B26"/>
    <mergeCell ref="D26:L26"/>
    <mergeCell ref="A23:B23"/>
    <mergeCell ref="D23:L23"/>
    <mergeCell ref="A24:B24"/>
    <mergeCell ref="D24:F24"/>
    <mergeCell ref="G24:H24"/>
    <mergeCell ref="J24:L24"/>
    <mergeCell ref="A21:B21"/>
    <mergeCell ref="D21:F21"/>
    <mergeCell ref="G21:H21"/>
    <mergeCell ref="J21:L21"/>
    <mergeCell ref="A22:B22"/>
    <mergeCell ref="D22:F22"/>
    <mergeCell ref="G22:H22"/>
    <mergeCell ref="J22:L22"/>
    <mergeCell ref="A19:B19"/>
    <mergeCell ref="D19:F19"/>
    <mergeCell ref="G19:H19"/>
    <mergeCell ref="J19:L19"/>
    <mergeCell ref="A20:B20"/>
    <mergeCell ref="D20:L20"/>
    <mergeCell ref="A17:B17"/>
    <mergeCell ref="D17:F17"/>
    <mergeCell ref="G17:H17"/>
    <mergeCell ref="J17:L17"/>
    <mergeCell ref="A18:B18"/>
    <mergeCell ref="D18:F18"/>
    <mergeCell ref="G18:H18"/>
    <mergeCell ref="J18:L18"/>
    <mergeCell ref="A15:B15"/>
    <mergeCell ref="D15:L15"/>
    <mergeCell ref="A16:B16"/>
    <mergeCell ref="D16:F16"/>
    <mergeCell ref="G16:H16"/>
    <mergeCell ref="J16:L16"/>
    <mergeCell ref="A13:B13"/>
    <mergeCell ref="D13:F13"/>
    <mergeCell ref="G13:H13"/>
    <mergeCell ref="J13:L13"/>
    <mergeCell ref="A14:B14"/>
    <mergeCell ref="D14:F14"/>
    <mergeCell ref="G14:H14"/>
    <mergeCell ref="J14:L14"/>
    <mergeCell ref="A10:N10"/>
    <mergeCell ref="A11:B11"/>
    <mergeCell ref="D11:F11"/>
    <mergeCell ref="G11:H11"/>
    <mergeCell ref="J11:L11"/>
    <mergeCell ref="A12:B12"/>
    <mergeCell ref="D12:L12"/>
    <mergeCell ref="A7:D7"/>
    <mergeCell ref="E7:N7"/>
    <mergeCell ref="A8:D8"/>
    <mergeCell ref="E8:N8"/>
    <mergeCell ref="A9:D9"/>
    <mergeCell ref="E9:N9"/>
    <mergeCell ref="B4:J4"/>
    <mergeCell ref="K4:N4"/>
    <mergeCell ref="A5:D5"/>
    <mergeCell ref="E5:N5"/>
    <mergeCell ref="A6:D6"/>
    <mergeCell ref="E6:G6"/>
    <mergeCell ref="H6:K6"/>
    <mergeCell ref="L6:N6"/>
    <mergeCell ref="A1:A2"/>
    <mergeCell ref="B1:J1"/>
    <mergeCell ref="K1:N1"/>
    <mergeCell ref="B2:J2"/>
    <mergeCell ref="K2:N2"/>
    <mergeCell ref="B3:J3"/>
    <mergeCell ref="K3:N3"/>
  </mergeCells>
  <pageMargins left="0.51181102362204722" right="0.51181102362204722" top="0.51181102362204722" bottom="0.78740157480314965" header="0" footer="0"/>
  <pageSetup paperSize="9" firstPageNumber="0" fitToWidth="0" fitToHeight="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dimension ref="A1:P94"/>
  <sheetViews>
    <sheetView topLeftCell="A76" zoomScaleNormal="100" workbookViewId="0">
      <selection sqref="A1:A2"/>
    </sheetView>
  </sheetViews>
  <sheetFormatPr defaultRowHeight="12.75"/>
  <cols>
    <col min="1" max="1" width="9.42578125" bestFit="1" customWidth="1"/>
    <col min="2" max="2" width="2.28515625" bestFit="1" customWidth="1"/>
    <col min="3" max="3" width="6.85546875" bestFit="1" customWidth="1"/>
    <col min="4" max="4" width="2" bestFit="1" customWidth="1"/>
    <col min="5" max="5" width="48.140625" bestFit="1" customWidth="1"/>
    <col min="6" max="6" width="31.5703125" bestFit="1" customWidth="1"/>
    <col min="7" max="8" width="2.7109375" bestFit="1" customWidth="1"/>
    <col min="9" max="9" width="9.5703125" bestFit="1" customWidth="1"/>
    <col min="10" max="10" width="1.42578125" bestFit="1" customWidth="1"/>
    <col min="11" max="11" width="6.85546875" bestFit="1" customWidth="1"/>
    <col min="12" max="12" width="2.7109375" bestFit="1" customWidth="1"/>
    <col min="13" max="13" width="11" bestFit="1" customWidth="1"/>
    <col min="14" max="14" width="0" hidden="1" bestFit="1" customWidth="1"/>
  </cols>
  <sheetData>
    <row r="1" spans="1:15" ht="10.9" customHeight="1">
      <c r="A1" s="397"/>
      <c r="B1" s="397" t="s">
        <v>0</v>
      </c>
      <c r="C1" s="397"/>
      <c r="D1" s="397"/>
      <c r="E1" s="397"/>
      <c r="F1" s="397"/>
      <c r="G1" s="397"/>
      <c r="H1" s="397"/>
      <c r="I1" s="397"/>
      <c r="J1" s="397"/>
      <c r="K1" s="645" t="s">
        <v>420</v>
      </c>
      <c r="L1" s="645"/>
      <c r="M1" s="645"/>
      <c r="N1" s="645"/>
    </row>
    <row r="2" spans="1:15" ht="10.9" customHeight="1">
      <c r="A2" s="397"/>
      <c r="B2" s="397"/>
      <c r="C2" s="397"/>
      <c r="D2" s="397"/>
      <c r="E2" s="397"/>
      <c r="F2" s="397"/>
      <c r="G2" s="397"/>
      <c r="H2" s="397"/>
      <c r="I2" s="397"/>
      <c r="J2" s="397"/>
      <c r="K2" s="645"/>
      <c r="L2" s="645"/>
      <c r="M2" s="645"/>
      <c r="N2" s="645"/>
    </row>
    <row r="3" spans="1:15" ht="10.9" customHeight="1">
      <c r="A3" s="2"/>
      <c r="B3" s="647" t="s">
        <v>2</v>
      </c>
      <c r="C3" s="647"/>
      <c r="D3" s="647"/>
      <c r="E3" s="647"/>
      <c r="F3" s="647"/>
      <c r="G3" s="647"/>
      <c r="H3" s="647"/>
      <c r="I3" s="647"/>
      <c r="J3" s="647"/>
      <c r="K3" s="648"/>
      <c r="L3" s="648"/>
      <c r="M3" s="648"/>
      <c r="N3" s="648"/>
    </row>
    <row r="4" spans="1:15" ht="8.25" customHeight="1">
      <c r="A4" s="1"/>
      <c r="B4" s="397"/>
      <c r="C4" s="397"/>
      <c r="D4" s="397"/>
      <c r="E4" s="397"/>
      <c r="F4" s="397"/>
      <c r="G4" s="397"/>
      <c r="H4" s="397"/>
      <c r="I4" s="397"/>
      <c r="J4" s="397"/>
      <c r="K4" s="645"/>
      <c r="L4" s="645"/>
      <c r="M4" s="645"/>
      <c r="N4" s="645"/>
    </row>
    <row r="5" spans="1:15" ht="10.35" customHeight="1">
      <c r="A5" s="643" t="s">
        <v>3</v>
      </c>
      <c r="B5" s="643"/>
      <c r="C5" s="643"/>
      <c r="D5" s="643"/>
      <c r="E5" s="644" t="s">
        <v>4</v>
      </c>
      <c r="F5" s="644"/>
      <c r="G5" s="644"/>
      <c r="H5" s="643"/>
      <c r="I5" s="644"/>
      <c r="J5" s="644"/>
      <c r="K5" s="644"/>
      <c r="L5" s="644"/>
      <c r="M5" s="644"/>
      <c r="N5" s="644"/>
    </row>
    <row r="6" spans="1:15" ht="10.35" customHeight="1">
      <c r="A6" s="643" t="s">
        <v>5</v>
      </c>
      <c r="B6" s="643"/>
      <c r="C6" s="643"/>
      <c r="D6" s="643"/>
      <c r="E6" s="644" t="s">
        <v>48</v>
      </c>
      <c r="F6" s="644"/>
      <c r="G6" s="644"/>
      <c r="H6" s="643" t="s">
        <v>7</v>
      </c>
      <c r="I6" s="643"/>
      <c r="J6" s="643"/>
      <c r="K6" s="643"/>
      <c r="L6" s="644" t="s">
        <v>421</v>
      </c>
      <c r="M6" s="644"/>
      <c r="N6" s="644"/>
    </row>
    <row r="7" spans="1:15" ht="10.35" customHeight="1">
      <c r="A7" s="643" t="s">
        <v>9</v>
      </c>
      <c r="B7" s="643"/>
      <c r="C7" s="643"/>
      <c r="D7" s="643"/>
      <c r="E7" s="644" t="s">
        <v>422</v>
      </c>
      <c r="F7" s="644"/>
      <c r="G7" s="644"/>
      <c r="H7" s="643"/>
      <c r="I7" s="644"/>
      <c r="J7" s="644"/>
      <c r="K7" s="644"/>
      <c r="L7" s="644"/>
      <c r="M7" s="644"/>
      <c r="N7" s="644"/>
    </row>
    <row r="8" spans="1:15" ht="10.35" customHeight="1">
      <c r="A8" s="643" t="s">
        <v>11</v>
      </c>
      <c r="B8" s="643"/>
      <c r="C8" s="643"/>
      <c r="D8" s="643"/>
      <c r="E8" s="644" t="s">
        <v>423</v>
      </c>
      <c r="F8" s="644"/>
      <c r="G8" s="644"/>
      <c r="H8" s="643"/>
      <c r="I8" s="644"/>
      <c r="J8" s="644"/>
      <c r="K8" s="644"/>
      <c r="L8" s="644"/>
      <c r="M8" s="644"/>
      <c r="N8" s="644"/>
    </row>
    <row r="9" spans="1:15" ht="6.75" customHeight="1">
      <c r="A9" s="397"/>
      <c r="B9" s="397"/>
      <c r="C9" s="397"/>
      <c r="D9" s="397"/>
      <c r="E9" s="397"/>
      <c r="F9" s="397"/>
      <c r="G9" s="397"/>
      <c r="H9" s="397"/>
      <c r="I9" s="397"/>
      <c r="J9" s="397"/>
      <c r="K9" s="397"/>
      <c r="L9" s="397"/>
      <c r="M9" s="397"/>
      <c r="N9" s="397"/>
    </row>
    <row r="10" spans="1:15" ht="19.350000000000001" customHeight="1">
      <c r="A10" s="641" t="s">
        <v>15</v>
      </c>
      <c r="B10" s="641"/>
      <c r="C10" s="3" t="s">
        <v>16</v>
      </c>
      <c r="D10" s="641" t="s">
        <v>17</v>
      </c>
      <c r="E10" s="641"/>
      <c r="F10" s="641"/>
      <c r="G10" s="641" t="s">
        <v>18</v>
      </c>
      <c r="H10" s="641"/>
      <c r="I10" s="3" t="s">
        <v>19</v>
      </c>
      <c r="J10" s="641" t="s">
        <v>20</v>
      </c>
      <c r="K10" s="641"/>
      <c r="L10" s="641"/>
      <c r="M10" s="3" t="s">
        <v>21</v>
      </c>
      <c r="N10" s="3"/>
    </row>
    <row r="11" spans="1:15" ht="9.75" customHeight="1">
      <c r="A11" s="642" t="s">
        <v>22</v>
      </c>
      <c r="B11" s="642"/>
      <c r="C11" s="4"/>
      <c r="D11" s="642" t="s">
        <v>52</v>
      </c>
      <c r="E11" s="642"/>
      <c r="F11" s="642"/>
      <c r="G11" s="642"/>
      <c r="H11" s="642"/>
      <c r="I11" s="642"/>
      <c r="J11" s="642"/>
      <c r="K11" s="642"/>
      <c r="L11" s="642"/>
      <c r="M11" s="14">
        <f>SUM(M12:M13)</f>
        <v>0</v>
      </c>
      <c r="N11" s="4"/>
      <c r="O11" s="229">
        <f>M11</f>
        <v>0</v>
      </c>
    </row>
    <row r="12" spans="1:15" ht="29.1" customHeight="1">
      <c r="A12" s="629" t="s">
        <v>24</v>
      </c>
      <c r="B12" s="629"/>
      <c r="C12" s="7">
        <v>18086</v>
      </c>
      <c r="D12" s="629" t="s">
        <v>53</v>
      </c>
      <c r="E12" s="629"/>
      <c r="F12" s="629"/>
      <c r="G12" s="634" t="s">
        <v>39</v>
      </c>
      <c r="H12" s="634"/>
      <c r="I12" s="11">
        <v>157.72</v>
      </c>
      <c r="J12" s="635"/>
      <c r="K12" s="636"/>
      <c r="L12" s="636"/>
      <c r="M12" s="9">
        <f>ROUND(I12*J12,2)</f>
        <v>0</v>
      </c>
      <c r="N12" s="6"/>
    </row>
    <row r="13" spans="1:15" ht="19.350000000000001" customHeight="1">
      <c r="A13" s="629" t="s">
        <v>27</v>
      </c>
      <c r="B13" s="629"/>
      <c r="C13" s="7">
        <v>17132</v>
      </c>
      <c r="D13" s="629" t="s">
        <v>54</v>
      </c>
      <c r="E13" s="629"/>
      <c r="F13" s="629"/>
      <c r="G13" s="634" t="s">
        <v>55</v>
      </c>
      <c r="H13" s="634"/>
      <c r="I13" s="15">
        <v>3750</v>
      </c>
      <c r="J13" s="638"/>
      <c r="K13" s="636"/>
      <c r="L13" s="636"/>
      <c r="M13" s="9">
        <f>ROUND(I13*J13,2)</f>
        <v>0</v>
      </c>
      <c r="N13" s="6"/>
    </row>
    <row r="14" spans="1:15" ht="9.75" customHeight="1">
      <c r="A14" s="642" t="s">
        <v>56</v>
      </c>
      <c r="B14" s="642"/>
      <c r="C14" s="4"/>
      <c r="D14" s="642" t="s">
        <v>57</v>
      </c>
      <c r="E14" s="642"/>
      <c r="F14" s="642"/>
      <c r="G14" s="642"/>
      <c r="H14" s="642"/>
      <c r="I14" s="642"/>
      <c r="J14" s="642"/>
      <c r="K14" s="642"/>
      <c r="L14" s="642"/>
      <c r="M14" s="14">
        <f>SUM(M15:M17)</f>
        <v>0</v>
      </c>
      <c r="N14" s="4"/>
      <c r="O14" s="229">
        <f>M14</f>
        <v>0</v>
      </c>
    </row>
    <row r="15" spans="1:15" ht="19.350000000000001" customHeight="1">
      <c r="A15" s="629" t="s">
        <v>58</v>
      </c>
      <c r="B15" s="629"/>
      <c r="C15" s="7">
        <v>18072</v>
      </c>
      <c r="D15" s="629" t="s">
        <v>61</v>
      </c>
      <c r="E15" s="629"/>
      <c r="F15" s="629"/>
      <c r="G15" s="634" t="s">
        <v>39</v>
      </c>
      <c r="H15" s="634"/>
      <c r="I15" s="11">
        <v>150</v>
      </c>
      <c r="J15" s="635"/>
      <c r="K15" s="636"/>
      <c r="L15" s="636"/>
      <c r="M15" s="9">
        <f>ROUND(I15*J15,2)</f>
        <v>0</v>
      </c>
      <c r="N15" s="6"/>
    </row>
    <row r="16" spans="1:15" ht="19.350000000000001" customHeight="1">
      <c r="A16" s="629" t="s">
        <v>60</v>
      </c>
      <c r="B16" s="629"/>
      <c r="C16" s="7">
        <v>18073</v>
      </c>
      <c r="D16" s="629" t="s">
        <v>63</v>
      </c>
      <c r="E16" s="629"/>
      <c r="F16" s="629"/>
      <c r="G16" s="634" t="s">
        <v>39</v>
      </c>
      <c r="H16" s="634"/>
      <c r="I16" s="11">
        <v>150</v>
      </c>
      <c r="J16" s="637"/>
      <c r="K16" s="636"/>
      <c r="L16" s="636"/>
      <c r="M16" s="9">
        <f>ROUND(I16*J16,2)</f>
        <v>0</v>
      </c>
      <c r="N16" s="6"/>
    </row>
    <row r="17" spans="1:15" ht="19.350000000000001" customHeight="1">
      <c r="A17" s="629" t="s">
        <v>62</v>
      </c>
      <c r="B17" s="629"/>
      <c r="C17" s="7">
        <v>18074</v>
      </c>
      <c r="D17" s="629" t="s">
        <v>65</v>
      </c>
      <c r="E17" s="629"/>
      <c r="F17" s="629"/>
      <c r="G17" s="634" t="s">
        <v>39</v>
      </c>
      <c r="H17" s="634"/>
      <c r="I17" s="11">
        <v>150</v>
      </c>
      <c r="J17" s="649"/>
      <c r="K17" s="650"/>
      <c r="L17" s="650"/>
      <c r="M17" s="9">
        <f>ROUND(I17*J17,2)</f>
        <v>0</v>
      </c>
      <c r="N17" s="6"/>
    </row>
    <row r="18" spans="1:15" ht="9.75" customHeight="1">
      <c r="A18" s="642" t="s">
        <v>66</v>
      </c>
      <c r="B18" s="642"/>
      <c r="C18" s="4"/>
      <c r="D18" s="642" t="s">
        <v>71</v>
      </c>
      <c r="E18" s="642"/>
      <c r="F18" s="642"/>
      <c r="G18" s="642"/>
      <c r="H18" s="642"/>
      <c r="I18" s="642"/>
      <c r="J18" s="642"/>
      <c r="K18" s="642"/>
      <c r="L18" s="642"/>
      <c r="M18" s="14">
        <f>SUM(M19)</f>
        <v>0</v>
      </c>
      <c r="N18" s="4"/>
      <c r="O18" s="229">
        <f>M18</f>
        <v>0</v>
      </c>
    </row>
    <row r="19" spans="1:15" ht="29.1" customHeight="1">
      <c r="A19" s="629" t="s">
        <v>68</v>
      </c>
      <c r="B19" s="629"/>
      <c r="C19" s="7">
        <v>18075</v>
      </c>
      <c r="D19" s="629" t="s">
        <v>73</v>
      </c>
      <c r="E19" s="629"/>
      <c r="F19" s="629"/>
      <c r="G19" s="634" t="s">
        <v>39</v>
      </c>
      <c r="H19" s="634"/>
      <c r="I19" s="10">
        <v>52.5</v>
      </c>
      <c r="J19" s="635"/>
      <c r="K19" s="636"/>
      <c r="L19" s="636"/>
      <c r="M19" s="9">
        <f>ROUND(I19*J19,2)</f>
        <v>0</v>
      </c>
      <c r="N19" s="6"/>
    </row>
    <row r="20" spans="1:15" ht="9.75" customHeight="1">
      <c r="A20" s="642" t="s">
        <v>70</v>
      </c>
      <c r="B20" s="642"/>
      <c r="C20" s="4"/>
      <c r="D20" s="642" t="s">
        <v>95</v>
      </c>
      <c r="E20" s="642"/>
      <c r="F20" s="642"/>
      <c r="G20" s="642"/>
      <c r="H20" s="642"/>
      <c r="I20" s="642"/>
      <c r="J20" s="642"/>
      <c r="K20" s="642"/>
      <c r="L20" s="642"/>
      <c r="M20" s="14">
        <f>SUM(M21:M22)</f>
        <v>0</v>
      </c>
      <c r="N20" s="4"/>
      <c r="O20" s="229">
        <f>M20</f>
        <v>0</v>
      </c>
    </row>
    <row r="21" spans="1:15" ht="29.1" customHeight="1">
      <c r="A21" s="629" t="s">
        <v>72</v>
      </c>
      <c r="B21" s="629"/>
      <c r="C21" s="7">
        <v>18078</v>
      </c>
      <c r="D21" s="629" t="s">
        <v>97</v>
      </c>
      <c r="E21" s="629"/>
      <c r="F21" s="629"/>
      <c r="G21" s="634" t="s">
        <v>39</v>
      </c>
      <c r="H21" s="634"/>
      <c r="I21" s="11">
        <v>150</v>
      </c>
      <c r="J21" s="649"/>
      <c r="K21" s="650"/>
      <c r="L21" s="650"/>
      <c r="M21" s="9">
        <f>ROUND(I21*J21,2)</f>
        <v>0</v>
      </c>
      <c r="N21" s="6"/>
    </row>
    <row r="22" spans="1:15" ht="19.350000000000001" customHeight="1">
      <c r="A22" s="629" t="s">
        <v>74</v>
      </c>
      <c r="B22" s="629"/>
      <c r="C22" s="7">
        <v>18081</v>
      </c>
      <c r="D22" s="629" t="s">
        <v>99</v>
      </c>
      <c r="E22" s="629"/>
      <c r="F22" s="629"/>
      <c r="G22" s="634" t="s">
        <v>39</v>
      </c>
      <c r="H22" s="634"/>
      <c r="I22" s="8">
        <v>7.5</v>
      </c>
      <c r="J22" s="637"/>
      <c r="K22" s="636"/>
      <c r="L22" s="636"/>
      <c r="M22" s="9">
        <f>ROUND(I22*J22,2)</f>
        <v>0</v>
      </c>
      <c r="N22" s="6"/>
    </row>
    <row r="23" spans="1:15" ht="9.75" customHeight="1">
      <c r="A23" s="642" t="s">
        <v>76</v>
      </c>
      <c r="B23" s="642"/>
      <c r="C23" s="4"/>
      <c r="D23" s="642" t="s">
        <v>67</v>
      </c>
      <c r="E23" s="642"/>
      <c r="F23" s="642"/>
      <c r="G23" s="642"/>
      <c r="H23" s="642"/>
      <c r="I23" s="642"/>
      <c r="J23" s="642"/>
      <c r="K23" s="642"/>
      <c r="L23" s="642"/>
      <c r="M23" s="16">
        <f>SUM(M24)</f>
        <v>0</v>
      </c>
      <c r="N23" s="4"/>
      <c r="O23" s="229">
        <f>M23</f>
        <v>0</v>
      </c>
    </row>
    <row r="24" spans="1:15" ht="29.1" customHeight="1">
      <c r="A24" s="629" t="s">
        <v>78</v>
      </c>
      <c r="B24" s="629"/>
      <c r="C24" s="7">
        <v>19730</v>
      </c>
      <c r="D24" s="629" t="s">
        <v>69</v>
      </c>
      <c r="E24" s="629"/>
      <c r="F24" s="629"/>
      <c r="G24" s="634" t="s">
        <v>31</v>
      </c>
      <c r="H24" s="634"/>
      <c r="I24" s="8">
        <v>2</v>
      </c>
      <c r="J24" s="639"/>
      <c r="K24" s="636"/>
      <c r="L24" s="636"/>
      <c r="M24" s="9">
        <f>ROUND(I24*J24,2)</f>
        <v>0</v>
      </c>
      <c r="N24" s="6"/>
    </row>
    <row r="25" spans="1:15" ht="9.75" customHeight="1">
      <c r="A25" s="642" t="s">
        <v>83</v>
      </c>
      <c r="B25" s="642"/>
      <c r="C25" s="4"/>
      <c r="D25" s="642" t="s">
        <v>101</v>
      </c>
      <c r="E25" s="642"/>
      <c r="F25" s="642"/>
      <c r="G25" s="642"/>
      <c r="H25" s="642"/>
      <c r="I25" s="642"/>
      <c r="J25" s="642"/>
      <c r="K25" s="642"/>
      <c r="L25" s="642"/>
      <c r="M25" s="14">
        <f>SUM(M26:M27)</f>
        <v>0</v>
      </c>
      <c r="N25" s="4"/>
      <c r="O25" s="229">
        <f>M25</f>
        <v>0</v>
      </c>
    </row>
    <row r="26" spans="1:15" ht="19.350000000000001" customHeight="1">
      <c r="A26" s="629" t="s">
        <v>85</v>
      </c>
      <c r="B26" s="629"/>
      <c r="C26" s="7">
        <v>18239</v>
      </c>
      <c r="D26" s="629" t="s">
        <v>103</v>
      </c>
      <c r="E26" s="629"/>
      <c r="F26" s="629"/>
      <c r="G26" s="634" t="s">
        <v>104</v>
      </c>
      <c r="H26" s="634"/>
      <c r="I26" s="10">
        <v>40</v>
      </c>
      <c r="J26" s="638"/>
      <c r="K26" s="636"/>
      <c r="L26" s="636"/>
      <c r="M26" s="9">
        <f>ROUND(I26*J26,2)</f>
        <v>0</v>
      </c>
      <c r="N26" s="6"/>
    </row>
    <row r="27" spans="1:15" ht="38.85" customHeight="1">
      <c r="A27" s="629" t="s">
        <v>87</v>
      </c>
      <c r="B27" s="629"/>
      <c r="C27" s="7">
        <v>19750</v>
      </c>
      <c r="D27" s="629" t="s">
        <v>106</v>
      </c>
      <c r="E27" s="629"/>
      <c r="F27" s="629"/>
      <c r="G27" s="634" t="s">
        <v>31</v>
      </c>
      <c r="H27" s="634"/>
      <c r="I27" s="8">
        <v>2</v>
      </c>
      <c r="J27" s="639"/>
      <c r="K27" s="636"/>
      <c r="L27" s="636"/>
      <c r="M27" s="9">
        <f>ROUND(I27*J27,2)</f>
        <v>0</v>
      </c>
      <c r="N27" s="6"/>
    </row>
    <row r="28" spans="1:15" ht="9.75" customHeight="1">
      <c r="A28" s="642" t="s">
        <v>94</v>
      </c>
      <c r="B28" s="642"/>
      <c r="C28" s="4"/>
      <c r="D28" s="642" t="s">
        <v>227</v>
      </c>
      <c r="E28" s="642"/>
      <c r="F28" s="642"/>
      <c r="G28" s="642"/>
      <c r="H28" s="642"/>
      <c r="I28" s="642"/>
      <c r="J28" s="642"/>
      <c r="K28" s="642"/>
      <c r="L28" s="642"/>
      <c r="M28" s="17">
        <f>SUM(M29:M31)</f>
        <v>0</v>
      </c>
      <c r="N28" s="4"/>
      <c r="O28" s="229">
        <f>M28</f>
        <v>0</v>
      </c>
    </row>
    <row r="29" spans="1:15" ht="19.350000000000001" customHeight="1">
      <c r="A29" s="629" t="s">
        <v>96</v>
      </c>
      <c r="B29" s="629"/>
      <c r="C29" s="7">
        <v>19105</v>
      </c>
      <c r="D29" s="629" t="s">
        <v>229</v>
      </c>
      <c r="E29" s="629"/>
      <c r="F29" s="629"/>
      <c r="G29" s="634" t="s">
        <v>104</v>
      </c>
      <c r="H29" s="634"/>
      <c r="I29" s="8">
        <v>7.5</v>
      </c>
      <c r="J29" s="637"/>
      <c r="K29" s="636"/>
      <c r="L29" s="636"/>
      <c r="M29" s="9">
        <f>ROUND(I29*J29,2)</f>
        <v>0</v>
      </c>
      <c r="N29" s="6"/>
    </row>
    <row r="30" spans="1:15" ht="19.350000000000001" customHeight="1">
      <c r="A30" s="629" t="s">
        <v>98</v>
      </c>
      <c r="B30" s="629"/>
      <c r="C30" s="7">
        <v>19106</v>
      </c>
      <c r="D30" s="629" t="s">
        <v>231</v>
      </c>
      <c r="E30" s="629"/>
      <c r="F30" s="629"/>
      <c r="G30" s="634" t="s">
        <v>89</v>
      </c>
      <c r="H30" s="634"/>
      <c r="I30" s="8">
        <v>1</v>
      </c>
      <c r="J30" s="637"/>
      <c r="K30" s="636"/>
      <c r="L30" s="636"/>
      <c r="M30" s="9">
        <f>ROUND(I30*J30,2)</f>
        <v>0</v>
      </c>
      <c r="N30" s="6"/>
    </row>
    <row r="31" spans="1:15" ht="19.350000000000001" customHeight="1">
      <c r="A31" s="629" t="s">
        <v>281</v>
      </c>
      <c r="B31" s="629"/>
      <c r="C31" s="7">
        <v>18596</v>
      </c>
      <c r="D31" s="629" t="s">
        <v>233</v>
      </c>
      <c r="E31" s="629"/>
      <c r="F31" s="629"/>
      <c r="G31" s="634" t="s">
        <v>104</v>
      </c>
      <c r="H31" s="634"/>
      <c r="I31" s="8">
        <v>4</v>
      </c>
      <c r="J31" s="637"/>
      <c r="K31" s="636"/>
      <c r="L31" s="636"/>
      <c r="M31" s="9">
        <f>ROUND(I31*J31,2)</f>
        <v>0</v>
      </c>
      <c r="N31" s="6"/>
    </row>
    <row r="32" spans="1:15" ht="9.75" customHeight="1">
      <c r="A32" s="642" t="s">
        <v>100</v>
      </c>
      <c r="B32" s="642"/>
      <c r="C32" s="4"/>
      <c r="D32" s="642" t="s">
        <v>108</v>
      </c>
      <c r="E32" s="642"/>
      <c r="F32" s="642"/>
      <c r="G32" s="642"/>
      <c r="H32" s="642"/>
      <c r="I32" s="642"/>
      <c r="J32" s="642"/>
      <c r="K32" s="642"/>
      <c r="L32" s="642"/>
      <c r="M32" s="16">
        <f>SUM(M33:M43)</f>
        <v>0</v>
      </c>
      <c r="N32" s="4"/>
      <c r="O32" s="229">
        <f>M32</f>
        <v>0</v>
      </c>
    </row>
    <row r="33" spans="1:15" ht="19.350000000000001" customHeight="1">
      <c r="A33" s="629" t="s">
        <v>102</v>
      </c>
      <c r="B33" s="629"/>
      <c r="C33" s="7">
        <v>19134</v>
      </c>
      <c r="D33" s="629" t="s">
        <v>110</v>
      </c>
      <c r="E33" s="629"/>
      <c r="F33" s="629"/>
      <c r="G33" s="634" t="s">
        <v>104</v>
      </c>
      <c r="H33" s="634"/>
      <c r="I33" s="8">
        <v>3</v>
      </c>
      <c r="J33" s="637"/>
      <c r="K33" s="636"/>
      <c r="L33" s="636"/>
      <c r="M33" s="9">
        <f t="shared" ref="M33:M43" si="0">ROUND(I33*J33,2)</f>
        <v>0</v>
      </c>
      <c r="N33" s="6"/>
    </row>
    <row r="34" spans="1:15" ht="19.350000000000001" customHeight="1">
      <c r="A34" s="629" t="s">
        <v>105</v>
      </c>
      <c r="B34" s="629"/>
      <c r="C34" s="7">
        <v>19135</v>
      </c>
      <c r="D34" s="629" t="s">
        <v>112</v>
      </c>
      <c r="E34" s="629"/>
      <c r="F34" s="629"/>
      <c r="G34" s="634" t="s">
        <v>104</v>
      </c>
      <c r="H34" s="634"/>
      <c r="I34" s="10">
        <v>20</v>
      </c>
      <c r="J34" s="637"/>
      <c r="K34" s="636"/>
      <c r="L34" s="636"/>
      <c r="M34" s="9">
        <f t="shared" si="0"/>
        <v>0</v>
      </c>
      <c r="N34" s="6"/>
    </row>
    <row r="35" spans="1:15" ht="19.350000000000001" customHeight="1">
      <c r="A35" s="629" t="s">
        <v>282</v>
      </c>
      <c r="B35" s="629"/>
      <c r="C35" s="7">
        <v>19210</v>
      </c>
      <c r="D35" s="629" t="s">
        <v>114</v>
      </c>
      <c r="E35" s="629"/>
      <c r="F35" s="629"/>
      <c r="G35" s="634" t="s">
        <v>104</v>
      </c>
      <c r="H35" s="634"/>
      <c r="I35" s="8">
        <v>7.5</v>
      </c>
      <c r="J35" s="637"/>
      <c r="K35" s="636"/>
      <c r="L35" s="636"/>
      <c r="M35" s="9">
        <f t="shared" si="0"/>
        <v>0</v>
      </c>
      <c r="N35" s="6"/>
    </row>
    <row r="36" spans="1:15" ht="19.350000000000001" customHeight="1">
      <c r="A36" s="629" t="s">
        <v>424</v>
      </c>
      <c r="B36" s="629"/>
      <c r="C36" s="7">
        <v>19240</v>
      </c>
      <c r="D36" s="629" t="s">
        <v>425</v>
      </c>
      <c r="E36" s="629"/>
      <c r="F36" s="629"/>
      <c r="G36" s="634" t="s">
        <v>89</v>
      </c>
      <c r="H36" s="634"/>
      <c r="I36" s="8">
        <v>6</v>
      </c>
      <c r="J36" s="638"/>
      <c r="K36" s="636"/>
      <c r="L36" s="636"/>
      <c r="M36" s="9">
        <f t="shared" si="0"/>
        <v>0</v>
      </c>
      <c r="N36" s="6"/>
    </row>
    <row r="37" spans="1:15" ht="19.350000000000001" customHeight="1">
      <c r="A37" s="629" t="s">
        <v>426</v>
      </c>
      <c r="B37" s="629"/>
      <c r="C37" s="7">
        <v>19241</v>
      </c>
      <c r="D37" s="629" t="s">
        <v>427</v>
      </c>
      <c r="E37" s="629"/>
      <c r="F37" s="629"/>
      <c r="G37" s="634" t="s">
        <v>89</v>
      </c>
      <c r="H37" s="634"/>
      <c r="I37" s="8">
        <v>1</v>
      </c>
      <c r="J37" s="637"/>
      <c r="K37" s="636"/>
      <c r="L37" s="636"/>
      <c r="M37" s="9">
        <f t="shared" si="0"/>
        <v>0</v>
      </c>
      <c r="N37" s="6"/>
    </row>
    <row r="38" spans="1:15" ht="19.350000000000001" customHeight="1">
      <c r="A38" s="629" t="s">
        <v>428</v>
      </c>
      <c r="B38" s="629"/>
      <c r="C38" s="7">
        <v>19211</v>
      </c>
      <c r="D38" s="629" t="s">
        <v>120</v>
      </c>
      <c r="E38" s="629"/>
      <c r="F38" s="629"/>
      <c r="G38" s="634" t="s">
        <v>104</v>
      </c>
      <c r="H38" s="634"/>
      <c r="I38" s="8">
        <v>4.5</v>
      </c>
      <c r="J38" s="638"/>
      <c r="K38" s="636"/>
      <c r="L38" s="636"/>
      <c r="M38" s="9">
        <f t="shared" si="0"/>
        <v>0</v>
      </c>
      <c r="N38" s="6"/>
    </row>
    <row r="39" spans="1:15" ht="19.350000000000001" customHeight="1">
      <c r="A39" s="629" t="s">
        <v>429</v>
      </c>
      <c r="B39" s="629"/>
      <c r="C39" s="7">
        <v>20965</v>
      </c>
      <c r="D39" s="629" t="s">
        <v>430</v>
      </c>
      <c r="E39" s="629"/>
      <c r="F39" s="629"/>
      <c r="G39" s="634" t="s">
        <v>89</v>
      </c>
      <c r="H39" s="634"/>
      <c r="I39" s="8">
        <v>3</v>
      </c>
      <c r="J39" s="637"/>
      <c r="K39" s="636"/>
      <c r="L39" s="636"/>
      <c r="M39" s="9">
        <f t="shared" si="0"/>
        <v>0</v>
      </c>
      <c r="N39" s="6"/>
    </row>
    <row r="40" spans="1:15" ht="19.350000000000001" customHeight="1">
      <c r="A40" s="629" t="s">
        <v>431</v>
      </c>
      <c r="B40" s="629"/>
      <c r="C40" s="7">
        <v>19216</v>
      </c>
      <c r="D40" s="629" t="s">
        <v>126</v>
      </c>
      <c r="E40" s="629"/>
      <c r="F40" s="629"/>
      <c r="G40" s="634" t="s">
        <v>89</v>
      </c>
      <c r="H40" s="634"/>
      <c r="I40" s="8">
        <v>1</v>
      </c>
      <c r="J40" s="637"/>
      <c r="K40" s="636"/>
      <c r="L40" s="636"/>
      <c r="M40" s="9">
        <f t="shared" si="0"/>
        <v>0</v>
      </c>
      <c r="N40" s="6"/>
    </row>
    <row r="41" spans="1:15" ht="19.350000000000001" customHeight="1">
      <c r="A41" s="629" t="s">
        <v>432</v>
      </c>
      <c r="B41" s="629"/>
      <c r="C41" s="7">
        <v>16376</v>
      </c>
      <c r="D41" s="629" t="s">
        <v>128</v>
      </c>
      <c r="E41" s="629"/>
      <c r="F41" s="629"/>
      <c r="G41" s="634" t="s">
        <v>104</v>
      </c>
      <c r="H41" s="634"/>
      <c r="I41" s="10">
        <v>68</v>
      </c>
      <c r="J41" s="638"/>
      <c r="K41" s="636"/>
      <c r="L41" s="636"/>
      <c r="M41" s="9">
        <f t="shared" si="0"/>
        <v>0</v>
      </c>
      <c r="N41" s="6"/>
    </row>
    <row r="42" spans="1:15" ht="29.1" customHeight="1">
      <c r="A42" s="629" t="s">
        <v>433</v>
      </c>
      <c r="B42" s="629"/>
      <c r="C42" s="7">
        <v>20119</v>
      </c>
      <c r="D42" s="629" t="s">
        <v>130</v>
      </c>
      <c r="E42" s="629"/>
      <c r="F42" s="629"/>
      <c r="G42" s="634" t="s">
        <v>89</v>
      </c>
      <c r="H42" s="634"/>
      <c r="I42" s="8">
        <v>6</v>
      </c>
      <c r="J42" s="635"/>
      <c r="K42" s="636"/>
      <c r="L42" s="636"/>
      <c r="M42" s="9">
        <f t="shared" si="0"/>
        <v>0</v>
      </c>
      <c r="N42" s="6"/>
    </row>
    <row r="43" spans="1:15" ht="19.350000000000001" customHeight="1">
      <c r="A43" s="629" t="s">
        <v>434</v>
      </c>
      <c r="B43" s="629"/>
      <c r="C43" s="7">
        <v>19605</v>
      </c>
      <c r="D43" s="629" t="s">
        <v>134</v>
      </c>
      <c r="E43" s="629"/>
      <c r="F43" s="629"/>
      <c r="G43" s="634" t="s">
        <v>135</v>
      </c>
      <c r="H43" s="634"/>
      <c r="I43" s="8">
        <v>3</v>
      </c>
      <c r="J43" s="635"/>
      <c r="K43" s="636"/>
      <c r="L43" s="636"/>
      <c r="M43" s="9">
        <f t="shared" si="0"/>
        <v>0</v>
      </c>
      <c r="N43" s="6"/>
    </row>
    <row r="44" spans="1:15" ht="9.75" customHeight="1">
      <c r="A44" s="642" t="s">
        <v>107</v>
      </c>
      <c r="B44" s="642"/>
      <c r="C44" s="4"/>
      <c r="D44" s="642" t="s">
        <v>136</v>
      </c>
      <c r="E44" s="642"/>
      <c r="F44" s="642"/>
      <c r="G44" s="642"/>
      <c r="H44" s="642"/>
      <c r="I44" s="642"/>
      <c r="J44" s="642"/>
      <c r="K44" s="642"/>
      <c r="L44" s="642"/>
      <c r="M44" s="17">
        <f>SUM(M45:M47)</f>
        <v>0</v>
      </c>
      <c r="N44" s="4"/>
      <c r="O44" s="229">
        <f>M44</f>
        <v>0</v>
      </c>
    </row>
    <row r="45" spans="1:15" ht="19.350000000000001" customHeight="1">
      <c r="A45" s="629" t="s">
        <v>109</v>
      </c>
      <c r="B45" s="629"/>
      <c r="C45" s="7">
        <v>19258</v>
      </c>
      <c r="D45" s="629" t="s">
        <v>139</v>
      </c>
      <c r="E45" s="629"/>
      <c r="F45" s="629"/>
      <c r="G45" s="634" t="s">
        <v>104</v>
      </c>
      <c r="H45" s="634"/>
      <c r="I45" s="8">
        <v>7.5</v>
      </c>
      <c r="J45" s="637"/>
      <c r="K45" s="636"/>
      <c r="L45" s="636"/>
      <c r="M45" s="9">
        <f>ROUND(I45*J45,2)</f>
        <v>0</v>
      </c>
      <c r="N45" s="6"/>
    </row>
    <row r="46" spans="1:15" ht="19.350000000000001" customHeight="1">
      <c r="A46" s="629" t="s">
        <v>111</v>
      </c>
      <c r="B46" s="629"/>
      <c r="C46" s="7">
        <v>19509</v>
      </c>
      <c r="D46" s="629" t="s">
        <v>146</v>
      </c>
      <c r="E46" s="629"/>
      <c r="F46" s="629"/>
      <c r="G46" s="634" t="s">
        <v>104</v>
      </c>
      <c r="H46" s="634"/>
      <c r="I46" s="8">
        <v>7.5</v>
      </c>
      <c r="J46" s="638"/>
      <c r="K46" s="636"/>
      <c r="L46" s="636"/>
      <c r="M46" s="9">
        <f>ROUND(I46*J46,2)</f>
        <v>0</v>
      </c>
      <c r="N46" s="6"/>
    </row>
    <row r="47" spans="1:15" ht="19.350000000000001" customHeight="1">
      <c r="A47" s="629" t="s">
        <v>113</v>
      </c>
      <c r="B47" s="629"/>
      <c r="C47" s="7">
        <v>19663</v>
      </c>
      <c r="D47" s="629" t="s">
        <v>150</v>
      </c>
      <c r="E47" s="629"/>
      <c r="F47" s="629"/>
      <c r="G47" s="634" t="s">
        <v>89</v>
      </c>
      <c r="H47" s="634"/>
      <c r="I47" s="8">
        <v>7.5</v>
      </c>
      <c r="J47" s="638"/>
      <c r="K47" s="636"/>
      <c r="L47" s="636"/>
      <c r="M47" s="9">
        <f>ROUND(I47*J47,2)</f>
        <v>0</v>
      </c>
      <c r="N47" s="6"/>
    </row>
    <row r="48" spans="1:15" ht="9.75" customHeight="1">
      <c r="A48" s="651">
        <v>10</v>
      </c>
      <c r="B48" s="642"/>
      <c r="C48" s="4"/>
      <c r="D48" s="642" t="s">
        <v>435</v>
      </c>
      <c r="E48" s="642"/>
      <c r="F48" s="642"/>
      <c r="G48" s="642"/>
      <c r="H48" s="642"/>
      <c r="I48" s="642"/>
      <c r="J48" s="642"/>
      <c r="K48" s="642"/>
      <c r="L48" s="642"/>
      <c r="M48" s="17">
        <f>SUM(M49:M52)</f>
        <v>0</v>
      </c>
      <c r="N48" s="4"/>
      <c r="O48" s="229">
        <f>M48</f>
        <v>0</v>
      </c>
    </row>
    <row r="49" spans="1:15" ht="19.350000000000001" customHeight="1">
      <c r="A49" s="629" t="s">
        <v>137</v>
      </c>
      <c r="B49" s="629"/>
      <c r="C49" s="7">
        <v>19571</v>
      </c>
      <c r="D49" s="629" t="s">
        <v>148</v>
      </c>
      <c r="E49" s="629"/>
      <c r="F49" s="629"/>
      <c r="G49" s="634" t="s">
        <v>104</v>
      </c>
      <c r="H49" s="634"/>
      <c r="I49" s="8">
        <v>3.5</v>
      </c>
      <c r="J49" s="638"/>
      <c r="K49" s="636"/>
      <c r="L49" s="636"/>
      <c r="M49" s="9">
        <f>ROUND(I49*J49,2)</f>
        <v>0</v>
      </c>
      <c r="N49" s="6"/>
    </row>
    <row r="50" spans="1:15" ht="19.350000000000001" customHeight="1">
      <c r="A50" s="629" t="s">
        <v>138</v>
      </c>
      <c r="B50" s="629"/>
      <c r="C50" s="7">
        <v>19663</v>
      </c>
      <c r="D50" s="629" t="s">
        <v>150</v>
      </c>
      <c r="E50" s="629"/>
      <c r="F50" s="629"/>
      <c r="G50" s="634" t="s">
        <v>89</v>
      </c>
      <c r="H50" s="634"/>
      <c r="I50" s="8">
        <v>3.5</v>
      </c>
      <c r="J50" s="638"/>
      <c r="K50" s="636"/>
      <c r="L50" s="636"/>
      <c r="M50" s="9">
        <f>ROUND(I50*J50,2)</f>
        <v>0</v>
      </c>
      <c r="N50" s="6"/>
    </row>
    <row r="51" spans="1:15" ht="19.350000000000001" customHeight="1">
      <c r="A51" s="629" t="s">
        <v>140</v>
      </c>
      <c r="B51" s="629"/>
      <c r="C51" s="7">
        <v>19642</v>
      </c>
      <c r="D51" s="629" t="s">
        <v>436</v>
      </c>
      <c r="E51" s="629"/>
      <c r="F51" s="629"/>
      <c r="G51" s="634" t="s">
        <v>89</v>
      </c>
      <c r="H51" s="634"/>
      <c r="I51" s="8">
        <v>1</v>
      </c>
      <c r="J51" s="639"/>
      <c r="K51" s="636"/>
      <c r="L51" s="636"/>
      <c r="M51" s="9">
        <f>ROUND(I51*J51,2)</f>
        <v>0</v>
      </c>
      <c r="N51" s="6"/>
    </row>
    <row r="52" spans="1:15" ht="19.350000000000001" customHeight="1">
      <c r="A52" s="629" t="s">
        <v>142</v>
      </c>
      <c r="B52" s="629"/>
      <c r="C52" s="7">
        <v>19643</v>
      </c>
      <c r="D52" s="629" t="s">
        <v>437</v>
      </c>
      <c r="E52" s="629"/>
      <c r="F52" s="629"/>
      <c r="G52" s="634" t="s">
        <v>89</v>
      </c>
      <c r="H52" s="634"/>
      <c r="I52" s="8">
        <v>1</v>
      </c>
      <c r="J52" s="639"/>
      <c r="K52" s="636"/>
      <c r="L52" s="636"/>
      <c r="M52" s="9">
        <f>ROUND(I52*J52,2)</f>
        <v>0</v>
      </c>
      <c r="N52" s="6"/>
    </row>
    <row r="53" spans="1:15" ht="9.75" customHeight="1">
      <c r="A53" s="651">
        <v>11</v>
      </c>
      <c r="B53" s="642"/>
      <c r="C53" s="4"/>
      <c r="D53" s="642" t="s">
        <v>155</v>
      </c>
      <c r="E53" s="642"/>
      <c r="F53" s="642"/>
      <c r="G53" s="642"/>
      <c r="H53" s="642"/>
      <c r="I53" s="642"/>
      <c r="J53" s="642"/>
      <c r="K53" s="642"/>
      <c r="L53" s="642"/>
      <c r="M53" s="17">
        <f>SUM(M54:M56)</f>
        <v>0</v>
      </c>
      <c r="N53" s="4"/>
      <c r="O53" s="229">
        <f>M53</f>
        <v>0</v>
      </c>
    </row>
    <row r="54" spans="1:15" ht="19.350000000000001" customHeight="1">
      <c r="A54" s="629" t="s">
        <v>156</v>
      </c>
      <c r="B54" s="629"/>
      <c r="C54" s="7">
        <v>19134</v>
      </c>
      <c r="D54" s="629" t="s">
        <v>110</v>
      </c>
      <c r="E54" s="629"/>
      <c r="F54" s="629"/>
      <c r="G54" s="634" t="s">
        <v>104</v>
      </c>
      <c r="H54" s="634"/>
      <c r="I54" s="8">
        <v>7.5</v>
      </c>
      <c r="J54" s="637"/>
      <c r="K54" s="636"/>
      <c r="L54" s="636"/>
      <c r="M54" s="9">
        <f>ROUND(I54*J54,2)</f>
        <v>0</v>
      </c>
      <c r="N54" s="6"/>
    </row>
    <row r="55" spans="1:15" ht="19.350000000000001" customHeight="1">
      <c r="A55" s="629" t="s">
        <v>157</v>
      </c>
      <c r="B55" s="629"/>
      <c r="C55" s="7">
        <v>19509</v>
      </c>
      <c r="D55" s="629" t="s">
        <v>146</v>
      </c>
      <c r="E55" s="629"/>
      <c r="F55" s="629"/>
      <c r="G55" s="634" t="s">
        <v>104</v>
      </c>
      <c r="H55" s="634"/>
      <c r="I55" s="10">
        <v>10</v>
      </c>
      <c r="J55" s="638"/>
      <c r="K55" s="636"/>
      <c r="L55" s="636"/>
      <c r="M55" s="9">
        <f>ROUND(I55*J55,2)</f>
        <v>0</v>
      </c>
      <c r="N55" s="6"/>
    </row>
    <row r="56" spans="1:15" ht="19.350000000000001" customHeight="1">
      <c r="A56" s="629" t="s">
        <v>305</v>
      </c>
      <c r="B56" s="629"/>
      <c r="C56" s="7">
        <v>19510</v>
      </c>
      <c r="D56" s="629" t="s">
        <v>438</v>
      </c>
      <c r="E56" s="629"/>
      <c r="F56" s="629"/>
      <c r="G56" s="634" t="s">
        <v>104</v>
      </c>
      <c r="H56" s="634"/>
      <c r="I56" s="10">
        <v>22.5</v>
      </c>
      <c r="J56" s="638"/>
      <c r="K56" s="636"/>
      <c r="L56" s="636"/>
      <c r="M56" s="9">
        <f>ROUND(I56*J56,2)</f>
        <v>0</v>
      </c>
      <c r="N56" s="6"/>
    </row>
    <row r="57" spans="1:15" ht="9.75" customHeight="1">
      <c r="A57" s="651">
        <v>12</v>
      </c>
      <c r="B57" s="642"/>
      <c r="C57" s="4"/>
      <c r="D57" s="642" t="s">
        <v>158</v>
      </c>
      <c r="E57" s="642"/>
      <c r="F57" s="642"/>
      <c r="G57" s="642"/>
      <c r="H57" s="642"/>
      <c r="I57" s="642"/>
      <c r="J57" s="642"/>
      <c r="K57" s="642"/>
      <c r="L57" s="642"/>
      <c r="M57" s="18">
        <f>SUM(M58)</f>
        <v>0</v>
      </c>
      <c r="N57" s="4"/>
      <c r="O57" s="229">
        <f>M57</f>
        <v>0</v>
      </c>
    </row>
    <row r="58" spans="1:15" ht="19.350000000000001" customHeight="1">
      <c r="A58" s="629" t="s">
        <v>159</v>
      </c>
      <c r="B58" s="629"/>
      <c r="C58" s="7">
        <v>19617</v>
      </c>
      <c r="D58" s="629" t="s">
        <v>164</v>
      </c>
      <c r="E58" s="629"/>
      <c r="F58" s="629"/>
      <c r="G58" s="634" t="s">
        <v>104</v>
      </c>
      <c r="H58" s="634"/>
      <c r="I58" s="10">
        <v>15</v>
      </c>
      <c r="J58" s="638"/>
      <c r="K58" s="636"/>
      <c r="L58" s="636"/>
      <c r="M58" s="9">
        <f>ROUND(I58*J58,2)</f>
        <v>0</v>
      </c>
      <c r="N58" s="6"/>
    </row>
    <row r="59" spans="1:15" ht="9.75" customHeight="1">
      <c r="A59" s="651">
        <v>13</v>
      </c>
      <c r="B59" s="642"/>
      <c r="C59" s="4"/>
      <c r="D59" s="642" t="s">
        <v>170</v>
      </c>
      <c r="E59" s="642"/>
      <c r="F59" s="642"/>
      <c r="G59" s="642"/>
      <c r="H59" s="642"/>
      <c r="I59" s="642"/>
      <c r="J59" s="642"/>
      <c r="K59" s="642"/>
      <c r="L59" s="642"/>
      <c r="M59" s="17">
        <f>SUM(M60:M66)</f>
        <v>0</v>
      </c>
      <c r="N59" s="4"/>
      <c r="O59" s="229">
        <f>M59</f>
        <v>0</v>
      </c>
    </row>
    <row r="60" spans="1:15" ht="19.350000000000001" customHeight="1">
      <c r="A60" s="629" t="s">
        <v>171</v>
      </c>
      <c r="B60" s="629"/>
      <c r="C60" s="7">
        <v>19135</v>
      </c>
      <c r="D60" s="629" t="s">
        <v>112</v>
      </c>
      <c r="E60" s="629"/>
      <c r="F60" s="629"/>
      <c r="G60" s="634" t="s">
        <v>104</v>
      </c>
      <c r="H60" s="634"/>
      <c r="I60" s="8">
        <v>5</v>
      </c>
      <c r="J60" s="637"/>
      <c r="K60" s="636"/>
      <c r="L60" s="636"/>
      <c r="M60" s="9">
        <f t="shared" ref="M60:M66" si="1">ROUND(I60*J60,2)</f>
        <v>0</v>
      </c>
      <c r="N60" s="6"/>
    </row>
    <row r="61" spans="1:15" ht="19.350000000000001" customHeight="1">
      <c r="A61" s="629" t="s">
        <v>172</v>
      </c>
      <c r="B61" s="629"/>
      <c r="C61" s="7">
        <v>19283</v>
      </c>
      <c r="D61" s="629" t="s">
        <v>371</v>
      </c>
      <c r="E61" s="629"/>
      <c r="F61" s="629"/>
      <c r="G61" s="634" t="s">
        <v>104</v>
      </c>
      <c r="H61" s="634"/>
      <c r="I61" s="8">
        <v>7.5</v>
      </c>
      <c r="J61" s="637"/>
      <c r="K61" s="636"/>
      <c r="L61" s="636"/>
      <c r="M61" s="9">
        <f t="shared" si="1"/>
        <v>0</v>
      </c>
      <c r="N61" s="6"/>
    </row>
    <row r="62" spans="1:15" ht="29.1" customHeight="1">
      <c r="A62" s="629" t="s">
        <v>174</v>
      </c>
      <c r="B62" s="629"/>
      <c r="C62" s="7">
        <v>19261</v>
      </c>
      <c r="D62" s="629" t="s">
        <v>372</v>
      </c>
      <c r="E62" s="629"/>
      <c r="F62" s="629"/>
      <c r="G62" s="634" t="s">
        <v>104</v>
      </c>
      <c r="H62" s="634"/>
      <c r="I62" s="10">
        <v>20</v>
      </c>
      <c r="J62" s="637"/>
      <c r="K62" s="636"/>
      <c r="L62" s="636"/>
      <c r="M62" s="9">
        <f t="shared" si="1"/>
        <v>0</v>
      </c>
      <c r="N62" s="6"/>
    </row>
    <row r="63" spans="1:15" ht="19.350000000000001" customHeight="1">
      <c r="A63" s="629" t="s">
        <v>176</v>
      </c>
      <c r="B63" s="629"/>
      <c r="C63" s="7">
        <v>19255</v>
      </c>
      <c r="D63" s="629" t="s">
        <v>179</v>
      </c>
      <c r="E63" s="629"/>
      <c r="F63" s="629"/>
      <c r="G63" s="634" t="s">
        <v>89</v>
      </c>
      <c r="H63" s="634"/>
      <c r="I63" s="8">
        <v>1</v>
      </c>
      <c r="J63" s="637"/>
      <c r="K63" s="636"/>
      <c r="L63" s="636"/>
      <c r="M63" s="9">
        <f t="shared" si="1"/>
        <v>0</v>
      </c>
      <c r="N63" s="6"/>
    </row>
    <row r="64" spans="1:15" ht="29.1" customHeight="1">
      <c r="A64" s="629" t="s">
        <v>177</v>
      </c>
      <c r="B64" s="629"/>
      <c r="C64" s="7">
        <v>19709</v>
      </c>
      <c r="D64" s="629" t="s">
        <v>181</v>
      </c>
      <c r="E64" s="629"/>
      <c r="F64" s="629"/>
      <c r="G64" s="634" t="s">
        <v>104</v>
      </c>
      <c r="H64" s="634"/>
      <c r="I64" s="10">
        <v>25.5</v>
      </c>
      <c r="J64" s="638"/>
      <c r="K64" s="636"/>
      <c r="L64" s="636"/>
      <c r="M64" s="9">
        <f t="shared" si="1"/>
        <v>0</v>
      </c>
      <c r="N64" s="6"/>
    </row>
    <row r="65" spans="1:15" ht="29.1" customHeight="1">
      <c r="A65" s="629" t="s">
        <v>178</v>
      </c>
      <c r="B65" s="629"/>
      <c r="C65" s="7">
        <v>19653</v>
      </c>
      <c r="D65" s="629" t="s">
        <v>183</v>
      </c>
      <c r="E65" s="629"/>
      <c r="F65" s="629"/>
      <c r="G65" s="634" t="s">
        <v>89</v>
      </c>
      <c r="H65" s="634"/>
      <c r="I65" s="8">
        <v>2</v>
      </c>
      <c r="J65" s="637"/>
      <c r="K65" s="636"/>
      <c r="L65" s="636"/>
      <c r="M65" s="9">
        <f t="shared" si="1"/>
        <v>0</v>
      </c>
      <c r="N65" s="6"/>
    </row>
    <row r="66" spans="1:15" ht="19.350000000000001" customHeight="1">
      <c r="A66" s="629" t="s">
        <v>180</v>
      </c>
      <c r="B66" s="629"/>
      <c r="C66" s="7">
        <v>19683</v>
      </c>
      <c r="D66" s="629" t="s">
        <v>185</v>
      </c>
      <c r="E66" s="629"/>
      <c r="F66" s="629"/>
      <c r="G66" s="634" t="s">
        <v>89</v>
      </c>
      <c r="H66" s="634"/>
      <c r="I66" s="8">
        <v>1</v>
      </c>
      <c r="J66" s="635"/>
      <c r="K66" s="636"/>
      <c r="L66" s="636"/>
      <c r="M66" s="9">
        <f t="shared" si="1"/>
        <v>0</v>
      </c>
      <c r="N66" s="6"/>
    </row>
    <row r="67" spans="1:15" ht="9.75" customHeight="1">
      <c r="A67" s="651">
        <v>14</v>
      </c>
      <c r="B67" s="642"/>
      <c r="C67" s="4"/>
      <c r="D67" s="642" t="s">
        <v>77</v>
      </c>
      <c r="E67" s="642"/>
      <c r="F67" s="642"/>
      <c r="G67" s="642"/>
      <c r="H67" s="642"/>
      <c r="I67" s="642"/>
      <c r="J67" s="642"/>
      <c r="K67" s="642"/>
      <c r="L67" s="642"/>
      <c r="M67" s="14">
        <f>SUM(M68)</f>
        <v>0</v>
      </c>
      <c r="N67" s="4"/>
      <c r="O67" s="229">
        <f>M67</f>
        <v>0</v>
      </c>
    </row>
    <row r="68" spans="1:15" ht="19.350000000000001" customHeight="1">
      <c r="A68" s="629" t="s">
        <v>187</v>
      </c>
      <c r="B68" s="629"/>
      <c r="C68" s="7">
        <v>18069</v>
      </c>
      <c r="D68" s="629" t="s">
        <v>439</v>
      </c>
      <c r="E68" s="629"/>
      <c r="F68" s="629"/>
      <c r="G68" s="634" t="s">
        <v>31</v>
      </c>
      <c r="H68" s="634"/>
      <c r="I68" s="8">
        <v>2</v>
      </c>
      <c r="J68" s="639"/>
      <c r="K68" s="636"/>
      <c r="L68" s="636"/>
      <c r="M68" s="9">
        <f>ROUND(I68*J68,2)</f>
        <v>0</v>
      </c>
      <c r="N68" s="6"/>
    </row>
    <row r="69" spans="1:15" ht="9.75" customHeight="1">
      <c r="A69" s="651">
        <v>15</v>
      </c>
      <c r="B69" s="642"/>
      <c r="C69" s="4"/>
      <c r="D69" s="642" t="s">
        <v>234</v>
      </c>
      <c r="E69" s="642"/>
      <c r="F69" s="642"/>
      <c r="G69" s="642"/>
      <c r="H69" s="642"/>
      <c r="I69" s="642"/>
      <c r="J69" s="642"/>
      <c r="K69" s="642"/>
      <c r="L69" s="642"/>
      <c r="M69" s="16">
        <f>SUM(M70:M74)</f>
        <v>0</v>
      </c>
      <c r="N69" s="4"/>
      <c r="O69" s="229">
        <f>M69</f>
        <v>0</v>
      </c>
    </row>
    <row r="70" spans="1:15" ht="29.1" customHeight="1">
      <c r="A70" s="629" t="s">
        <v>228</v>
      </c>
      <c r="B70" s="629"/>
      <c r="C70" s="7">
        <v>19256</v>
      </c>
      <c r="D70" s="629" t="s">
        <v>238</v>
      </c>
      <c r="E70" s="629"/>
      <c r="F70" s="629"/>
      <c r="G70" s="634" t="s">
        <v>89</v>
      </c>
      <c r="H70" s="634"/>
      <c r="I70" s="10">
        <v>24</v>
      </c>
      <c r="J70" s="635"/>
      <c r="K70" s="636"/>
      <c r="L70" s="636"/>
      <c r="M70" s="9">
        <f>ROUND(I70*J70,2)</f>
        <v>0</v>
      </c>
      <c r="N70" s="6"/>
    </row>
    <row r="71" spans="1:15" ht="19.350000000000001" customHeight="1">
      <c r="A71" s="629" t="s">
        <v>230</v>
      </c>
      <c r="B71" s="629"/>
      <c r="C71" s="7">
        <v>19665</v>
      </c>
      <c r="D71" s="629" t="s">
        <v>240</v>
      </c>
      <c r="E71" s="629"/>
      <c r="F71" s="629"/>
      <c r="G71" s="634" t="s">
        <v>89</v>
      </c>
      <c r="H71" s="634"/>
      <c r="I71" s="8">
        <v>3</v>
      </c>
      <c r="J71" s="635"/>
      <c r="K71" s="636"/>
      <c r="L71" s="636"/>
      <c r="M71" s="9">
        <f>ROUND(I71*J71,2)</f>
        <v>0</v>
      </c>
      <c r="N71" s="6"/>
    </row>
    <row r="72" spans="1:15" ht="29.1" customHeight="1">
      <c r="A72" s="629" t="s">
        <v>232</v>
      </c>
      <c r="B72" s="629"/>
      <c r="C72" s="7">
        <v>19543</v>
      </c>
      <c r="D72" s="629" t="s">
        <v>242</v>
      </c>
      <c r="E72" s="629"/>
      <c r="F72" s="629"/>
      <c r="G72" s="634" t="s">
        <v>89</v>
      </c>
      <c r="H72" s="634"/>
      <c r="I72" s="8">
        <v>2</v>
      </c>
      <c r="J72" s="637"/>
      <c r="K72" s="636"/>
      <c r="L72" s="636"/>
      <c r="M72" s="9">
        <f>ROUND(I72*J72,2)</f>
        <v>0</v>
      </c>
      <c r="N72" s="6"/>
    </row>
    <row r="73" spans="1:15" ht="29.1" customHeight="1">
      <c r="A73" s="629" t="s">
        <v>386</v>
      </c>
      <c r="B73" s="629"/>
      <c r="C73" s="7">
        <v>19260</v>
      </c>
      <c r="D73" s="629" t="s">
        <v>244</v>
      </c>
      <c r="E73" s="629"/>
      <c r="F73" s="629"/>
      <c r="G73" s="634" t="s">
        <v>89</v>
      </c>
      <c r="H73" s="634"/>
      <c r="I73" s="8">
        <v>2</v>
      </c>
      <c r="J73" s="639"/>
      <c r="K73" s="636"/>
      <c r="L73" s="636"/>
      <c r="M73" s="9">
        <f>ROUND(I73*J73,2)</f>
        <v>0</v>
      </c>
      <c r="N73" s="6"/>
    </row>
    <row r="74" spans="1:15" ht="19.350000000000001" customHeight="1">
      <c r="A74" s="629" t="s">
        <v>387</v>
      </c>
      <c r="B74" s="629"/>
      <c r="C74" s="7">
        <v>19590</v>
      </c>
      <c r="D74" s="629" t="s">
        <v>246</v>
      </c>
      <c r="E74" s="629"/>
      <c r="F74" s="629"/>
      <c r="G74" s="634" t="s">
        <v>89</v>
      </c>
      <c r="H74" s="634"/>
      <c r="I74" s="8">
        <v>2</v>
      </c>
      <c r="J74" s="637"/>
      <c r="K74" s="636"/>
      <c r="L74" s="636"/>
      <c r="M74" s="9">
        <f>ROUND(I74*J74,2)</f>
        <v>0</v>
      </c>
      <c r="N74" s="6"/>
    </row>
    <row r="75" spans="1:15" ht="9.75" customHeight="1">
      <c r="A75" s="651">
        <v>16</v>
      </c>
      <c r="B75" s="642"/>
      <c r="C75" s="4"/>
      <c r="D75" s="642" t="s">
        <v>247</v>
      </c>
      <c r="E75" s="642"/>
      <c r="F75" s="642"/>
      <c r="G75" s="642"/>
      <c r="H75" s="642"/>
      <c r="I75" s="642"/>
      <c r="J75" s="642"/>
      <c r="K75" s="642"/>
      <c r="L75" s="642"/>
      <c r="M75" s="16">
        <f>SUM(M76:M88)</f>
        <v>0</v>
      </c>
      <c r="N75" s="4"/>
      <c r="O75" s="229">
        <f>M75</f>
        <v>0</v>
      </c>
    </row>
    <row r="76" spans="1:15" ht="19.350000000000001" customHeight="1">
      <c r="A76" s="629" t="s">
        <v>235</v>
      </c>
      <c r="B76" s="629"/>
      <c r="C76" s="7">
        <v>19134</v>
      </c>
      <c r="D76" s="629" t="s">
        <v>110</v>
      </c>
      <c r="E76" s="629"/>
      <c r="F76" s="629"/>
      <c r="G76" s="634" t="s">
        <v>104</v>
      </c>
      <c r="H76" s="634"/>
      <c r="I76" s="11">
        <v>171</v>
      </c>
      <c r="J76" s="637"/>
      <c r="K76" s="636"/>
      <c r="L76" s="636"/>
      <c r="M76" s="9">
        <f t="shared" ref="M76:M88" si="2">ROUND(I76*J76,2)</f>
        <v>0</v>
      </c>
      <c r="N76" s="6"/>
    </row>
    <row r="77" spans="1:15" ht="19.350000000000001" customHeight="1">
      <c r="A77" s="629" t="s">
        <v>237</v>
      </c>
      <c r="B77" s="629"/>
      <c r="C77" s="7">
        <v>19135</v>
      </c>
      <c r="D77" s="629" t="s">
        <v>112</v>
      </c>
      <c r="E77" s="629"/>
      <c r="F77" s="629"/>
      <c r="G77" s="634" t="s">
        <v>104</v>
      </c>
      <c r="H77" s="634"/>
      <c r="I77" s="10">
        <v>33</v>
      </c>
      <c r="J77" s="637"/>
      <c r="K77" s="636"/>
      <c r="L77" s="636"/>
      <c r="M77" s="9">
        <f t="shared" si="2"/>
        <v>0</v>
      </c>
      <c r="N77" s="6"/>
    </row>
    <row r="78" spans="1:15" ht="19.350000000000001" customHeight="1">
      <c r="A78" s="629" t="s">
        <v>239</v>
      </c>
      <c r="B78" s="629"/>
      <c r="C78" s="7">
        <v>19316</v>
      </c>
      <c r="D78" s="629" t="s">
        <v>389</v>
      </c>
      <c r="E78" s="629"/>
      <c r="F78" s="629"/>
      <c r="G78" s="634" t="s">
        <v>89</v>
      </c>
      <c r="H78" s="634"/>
      <c r="I78" s="10">
        <v>21</v>
      </c>
      <c r="J78" s="637"/>
      <c r="K78" s="636"/>
      <c r="L78" s="636"/>
      <c r="M78" s="9">
        <f t="shared" si="2"/>
        <v>0</v>
      </c>
      <c r="N78" s="6"/>
    </row>
    <row r="79" spans="1:15" ht="19.350000000000001" customHeight="1">
      <c r="A79" s="629" t="s">
        <v>241</v>
      </c>
      <c r="B79" s="629"/>
      <c r="C79" s="7">
        <v>20970</v>
      </c>
      <c r="D79" s="629" t="s">
        <v>250</v>
      </c>
      <c r="E79" s="629"/>
      <c r="F79" s="629"/>
      <c r="G79" s="634" t="s">
        <v>89</v>
      </c>
      <c r="H79" s="634"/>
      <c r="I79" s="8">
        <v>3</v>
      </c>
      <c r="J79" s="637"/>
      <c r="K79" s="636"/>
      <c r="L79" s="636"/>
      <c r="M79" s="9">
        <f t="shared" si="2"/>
        <v>0</v>
      </c>
      <c r="N79" s="6"/>
    </row>
    <row r="80" spans="1:15" ht="19.350000000000001" customHeight="1">
      <c r="A80" s="629" t="s">
        <v>243</v>
      </c>
      <c r="B80" s="629"/>
      <c r="C80" s="7">
        <v>20976</v>
      </c>
      <c r="D80" s="629" t="s">
        <v>122</v>
      </c>
      <c r="E80" s="629"/>
      <c r="F80" s="629"/>
      <c r="G80" s="634" t="s">
        <v>89</v>
      </c>
      <c r="H80" s="634"/>
      <c r="I80" s="8">
        <v>5</v>
      </c>
      <c r="J80" s="637"/>
      <c r="K80" s="636"/>
      <c r="L80" s="636"/>
      <c r="M80" s="9">
        <f t="shared" si="2"/>
        <v>0</v>
      </c>
      <c r="N80" s="6"/>
    </row>
    <row r="81" spans="1:16" ht="19.350000000000001" customHeight="1">
      <c r="A81" s="629" t="s">
        <v>245</v>
      </c>
      <c r="B81" s="629"/>
      <c r="C81" s="7">
        <v>19259</v>
      </c>
      <c r="D81" s="629" t="s">
        <v>162</v>
      </c>
      <c r="E81" s="629"/>
      <c r="F81" s="629"/>
      <c r="G81" s="634" t="s">
        <v>89</v>
      </c>
      <c r="H81" s="634"/>
      <c r="I81" s="8">
        <v>4</v>
      </c>
      <c r="J81" s="637"/>
      <c r="K81" s="636"/>
      <c r="L81" s="636"/>
      <c r="M81" s="9">
        <f t="shared" si="2"/>
        <v>0</v>
      </c>
      <c r="N81" s="6"/>
    </row>
    <row r="82" spans="1:16" ht="19.350000000000001" customHeight="1">
      <c r="A82" s="629" t="s">
        <v>390</v>
      </c>
      <c r="B82" s="629"/>
      <c r="C82" s="7">
        <v>20973</v>
      </c>
      <c r="D82" s="629" t="s">
        <v>391</v>
      </c>
      <c r="E82" s="629"/>
      <c r="F82" s="629"/>
      <c r="G82" s="634" t="s">
        <v>89</v>
      </c>
      <c r="H82" s="634"/>
      <c r="I82" s="8">
        <v>1</v>
      </c>
      <c r="J82" s="637"/>
      <c r="K82" s="636"/>
      <c r="L82" s="636"/>
      <c r="M82" s="9">
        <f t="shared" si="2"/>
        <v>0</v>
      </c>
      <c r="N82" s="6"/>
    </row>
    <row r="83" spans="1:16" ht="19.350000000000001" customHeight="1">
      <c r="A83" s="629" t="s">
        <v>392</v>
      </c>
      <c r="B83" s="629"/>
      <c r="C83" s="7">
        <v>20964</v>
      </c>
      <c r="D83" s="629" t="s">
        <v>255</v>
      </c>
      <c r="E83" s="629"/>
      <c r="F83" s="629"/>
      <c r="G83" s="634" t="s">
        <v>89</v>
      </c>
      <c r="H83" s="634"/>
      <c r="I83" s="10">
        <v>25</v>
      </c>
      <c r="J83" s="637"/>
      <c r="K83" s="636"/>
      <c r="L83" s="636"/>
      <c r="M83" s="9">
        <f t="shared" si="2"/>
        <v>0</v>
      </c>
      <c r="N83" s="6"/>
    </row>
    <row r="84" spans="1:16" ht="19.350000000000001" customHeight="1">
      <c r="A84" s="629" t="s">
        <v>393</v>
      </c>
      <c r="B84" s="629"/>
      <c r="C84" s="7">
        <v>20971</v>
      </c>
      <c r="D84" s="629" t="s">
        <v>141</v>
      </c>
      <c r="E84" s="629"/>
      <c r="F84" s="629"/>
      <c r="G84" s="634" t="s">
        <v>89</v>
      </c>
      <c r="H84" s="634"/>
      <c r="I84" s="8">
        <v>1</v>
      </c>
      <c r="J84" s="637"/>
      <c r="K84" s="636"/>
      <c r="L84" s="636"/>
      <c r="M84" s="9">
        <f t="shared" si="2"/>
        <v>0</v>
      </c>
      <c r="N84" s="6"/>
    </row>
    <row r="85" spans="1:16" ht="19.350000000000001" customHeight="1">
      <c r="A85" s="629" t="s">
        <v>394</v>
      </c>
      <c r="B85" s="629"/>
      <c r="C85" s="7">
        <v>20962</v>
      </c>
      <c r="D85" s="629" t="s">
        <v>397</v>
      </c>
      <c r="E85" s="629"/>
      <c r="F85" s="629"/>
      <c r="G85" s="634" t="s">
        <v>89</v>
      </c>
      <c r="H85" s="634"/>
      <c r="I85" s="8">
        <v>1</v>
      </c>
      <c r="J85" s="637"/>
      <c r="K85" s="636"/>
      <c r="L85" s="636"/>
      <c r="M85" s="9">
        <f t="shared" si="2"/>
        <v>0</v>
      </c>
      <c r="N85" s="6"/>
    </row>
    <row r="86" spans="1:16" ht="19.350000000000001" customHeight="1">
      <c r="A86" s="629" t="s">
        <v>395</v>
      </c>
      <c r="B86" s="629"/>
      <c r="C86" s="7">
        <v>19547</v>
      </c>
      <c r="D86" s="629" t="s">
        <v>265</v>
      </c>
      <c r="E86" s="629"/>
      <c r="F86" s="629"/>
      <c r="G86" s="634" t="s">
        <v>89</v>
      </c>
      <c r="H86" s="634"/>
      <c r="I86" s="8">
        <v>4</v>
      </c>
      <c r="J86" s="637"/>
      <c r="K86" s="636"/>
      <c r="L86" s="636"/>
      <c r="M86" s="9">
        <f t="shared" si="2"/>
        <v>0</v>
      </c>
      <c r="N86" s="6"/>
    </row>
    <row r="87" spans="1:16" ht="19.350000000000001" customHeight="1">
      <c r="A87" s="629" t="s">
        <v>396</v>
      </c>
      <c r="B87" s="629"/>
      <c r="C87" s="7">
        <v>20938</v>
      </c>
      <c r="D87" s="629" t="s">
        <v>267</v>
      </c>
      <c r="E87" s="629"/>
      <c r="F87" s="629"/>
      <c r="G87" s="634" t="s">
        <v>104</v>
      </c>
      <c r="H87" s="634"/>
      <c r="I87" s="11">
        <v>600</v>
      </c>
      <c r="J87" s="638"/>
      <c r="K87" s="636"/>
      <c r="L87" s="636"/>
      <c r="M87" s="9">
        <f t="shared" si="2"/>
        <v>0</v>
      </c>
      <c r="N87" s="6"/>
    </row>
    <row r="88" spans="1:16" ht="19.350000000000001" customHeight="1">
      <c r="A88" s="629" t="s">
        <v>398</v>
      </c>
      <c r="B88" s="629"/>
      <c r="C88" s="7">
        <v>20939</v>
      </c>
      <c r="D88" s="629" t="s">
        <v>269</v>
      </c>
      <c r="E88" s="629"/>
      <c r="F88" s="629"/>
      <c r="G88" s="634" t="s">
        <v>104</v>
      </c>
      <c r="H88" s="634"/>
      <c r="I88" s="11">
        <v>300</v>
      </c>
      <c r="J88" s="638"/>
      <c r="K88" s="636"/>
      <c r="L88" s="636"/>
      <c r="M88" s="9">
        <f t="shared" si="2"/>
        <v>0</v>
      </c>
      <c r="N88" s="6"/>
    </row>
    <row r="89" spans="1:16" ht="9.75" customHeight="1">
      <c r="A89" s="651">
        <v>17</v>
      </c>
      <c r="B89" s="642"/>
      <c r="C89" s="4"/>
      <c r="D89" s="642" t="s">
        <v>270</v>
      </c>
      <c r="E89" s="642"/>
      <c r="F89" s="642"/>
      <c r="G89" s="642"/>
      <c r="H89" s="642"/>
      <c r="I89" s="642"/>
      <c r="J89" s="642"/>
      <c r="K89" s="642"/>
      <c r="L89" s="642"/>
      <c r="M89" s="17">
        <f>SUM(M90:M91)</f>
        <v>0</v>
      </c>
      <c r="N89" s="4"/>
      <c r="O89" s="229"/>
    </row>
    <row r="90" spans="1:16" ht="19.350000000000001" customHeight="1">
      <c r="A90" s="629" t="s">
        <v>248</v>
      </c>
      <c r="B90" s="629"/>
      <c r="C90" s="7">
        <v>19520</v>
      </c>
      <c r="D90" s="629" t="s">
        <v>272</v>
      </c>
      <c r="E90" s="629"/>
      <c r="F90" s="629"/>
      <c r="G90" s="634" t="s">
        <v>104</v>
      </c>
      <c r="H90" s="634"/>
      <c r="I90" s="8">
        <v>7</v>
      </c>
      <c r="J90" s="637"/>
      <c r="K90" s="636"/>
      <c r="L90" s="636"/>
      <c r="M90" s="9">
        <f>ROUND(I90*J90,2)</f>
        <v>0</v>
      </c>
      <c r="N90" s="6"/>
    </row>
    <row r="91" spans="1:16" ht="19.350000000000001" customHeight="1">
      <c r="A91" s="629" t="s">
        <v>249</v>
      </c>
      <c r="B91" s="629"/>
      <c r="C91" s="7">
        <v>19522</v>
      </c>
      <c r="D91" s="629" t="s">
        <v>274</v>
      </c>
      <c r="E91" s="629"/>
      <c r="F91" s="629"/>
      <c r="G91" s="634" t="s">
        <v>89</v>
      </c>
      <c r="H91" s="634"/>
      <c r="I91" s="8">
        <v>3</v>
      </c>
      <c r="J91" s="637"/>
      <c r="K91" s="636"/>
      <c r="L91" s="636"/>
      <c r="M91" s="9">
        <f>ROUND(I91*J91,2)</f>
        <v>0</v>
      </c>
      <c r="N91" s="6"/>
    </row>
    <row r="92" spans="1:16" ht="9.75" customHeight="1">
      <c r="A92" s="630" t="s">
        <v>44</v>
      </c>
      <c r="B92" s="630"/>
      <c r="C92" s="630"/>
      <c r="D92" s="630"/>
      <c r="E92" s="630"/>
      <c r="F92" s="630"/>
      <c r="G92" s="630"/>
      <c r="H92" s="630"/>
      <c r="I92" s="630"/>
      <c r="J92" s="630"/>
      <c r="K92" s="630"/>
      <c r="L92" s="630"/>
      <c r="M92" s="12">
        <f>SUM(M11:M91)/2</f>
        <v>0</v>
      </c>
      <c r="N92" s="13"/>
      <c r="O92" s="12"/>
      <c r="P92" s="230"/>
    </row>
    <row r="93" spans="1:16" ht="6" customHeight="1">
      <c r="A93" s="631"/>
      <c r="B93" s="631"/>
      <c r="C93" s="631"/>
      <c r="D93" s="631"/>
      <c r="E93" s="631"/>
      <c r="F93" s="631"/>
      <c r="G93" s="631"/>
      <c r="H93" s="631"/>
      <c r="I93" s="631"/>
      <c r="J93" s="631"/>
      <c r="K93" s="631"/>
      <c r="L93" s="631"/>
      <c r="M93" s="631"/>
      <c r="N93" s="631"/>
    </row>
    <row r="94" spans="1:16" ht="10.9" customHeight="1">
      <c r="A94" s="632" t="s">
        <v>45</v>
      </c>
      <c r="B94" s="632"/>
      <c r="C94" s="632"/>
      <c r="D94" s="632"/>
      <c r="E94" s="632"/>
      <c r="F94" s="633" t="s">
        <v>46</v>
      </c>
      <c r="G94" s="633"/>
      <c r="H94" s="633"/>
      <c r="I94" s="633"/>
      <c r="J94" s="633"/>
      <c r="K94" s="633"/>
      <c r="L94" s="633"/>
      <c r="M94" s="633"/>
      <c r="N94" s="633"/>
    </row>
  </sheetData>
  <mergeCells count="318">
    <mergeCell ref="A92:L92"/>
    <mergeCell ref="A93:N93"/>
    <mergeCell ref="A94:E94"/>
    <mergeCell ref="F94:N94"/>
    <mergeCell ref="A90:B90"/>
    <mergeCell ref="D90:F90"/>
    <mergeCell ref="G90:H90"/>
    <mergeCell ref="J90:L90"/>
    <mergeCell ref="A91:B91"/>
    <mergeCell ref="D91:F91"/>
    <mergeCell ref="G91:H91"/>
    <mergeCell ref="J91:L91"/>
    <mergeCell ref="A88:B88"/>
    <mergeCell ref="D88:F88"/>
    <mergeCell ref="G88:H88"/>
    <mergeCell ref="J88:L88"/>
    <mergeCell ref="A89:B89"/>
    <mergeCell ref="D89:L89"/>
    <mergeCell ref="A86:B86"/>
    <mergeCell ref="D86:F86"/>
    <mergeCell ref="G86:H86"/>
    <mergeCell ref="J86:L86"/>
    <mergeCell ref="A87:B87"/>
    <mergeCell ref="D87:F87"/>
    <mergeCell ref="G87:H87"/>
    <mergeCell ref="J87:L87"/>
    <mergeCell ref="A84:B84"/>
    <mergeCell ref="D84:F84"/>
    <mergeCell ref="G84:H84"/>
    <mergeCell ref="J84:L84"/>
    <mergeCell ref="A85:B85"/>
    <mergeCell ref="D85:F85"/>
    <mergeCell ref="G85:H85"/>
    <mergeCell ref="J85:L85"/>
    <mergeCell ref="A82:B82"/>
    <mergeCell ref="D82:F82"/>
    <mergeCell ref="G82:H82"/>
    <mergeCell ref="J82:L82"/>
    <mergeCell ref="A83:B83"/>
    <mergeCell ref="D83:F83"/>
    <mergeCell ref="G83:H83"/>
    <mergeCell ref="J83:L83"/>
    <mergeCell ref="A80:B80"/>
    <mergeCell ref="D80:F80"/>
    <mergeCell ref="G80:H80"/>
    <mergeCell ref="J80:L80"/>
    <mergeCell ref="A81:B81"/>
    <mergeCell ref="D81:F81"/>
    <mergeCell ref="G81:H81"/>
    <mergeCell ref="J81:L81"/>
    <mergeCell ref="A78:B78"/>
    <mergeCell ref="D78:F78"/>
    <mergeCell ref="G78:H78"/>
    <mergeCell ref="J78:L78"/>
    <mergeCell ref="A79:B79"/>
    <mergeCell ref="D79:F79"/>
    <mergeCell ref="G79:H79"/>
    <mergeCell ref="J79:L79"/>
    <mergeCell ref="A76:B76"/>
    <mergeCell ref="D76:F76"/>
    <mergeCell ref="G76:H76"/>
    <mergeCell ref="J76:L76"/>
    <mergeCell ref="A77:B77"/>
    <mergeCell ref="D77:F77"/>
    <mergeCell ref="G77:H77"/>
    <mergeCell ref="J77:L77"/>
    <mergeCell ref="A74:B74"/>
    <mergeCell ref="D74:F74"/>
    <mergeCell ref="G74:H74"/>
    <mergeCell ref="J74:L74"/>
    <mergeCell ref="A75:B75"/>
    <mergeCell ref="D75:L75"/>
    <mergeCell ref="A72:B72"/>
    <mergeCell ref="D72:F72"/>
    <mergeCell ref="G72:H72"/>
    <mergeCell ref="J72:L72"/>
    <mergeCell ref="A73:B73"/>
    <mergeCell ref="D73:F73"/>
    <mergeCell ref="G73:H73"/>
    <mergeCell ref="J73:L73"/>
    <mergeCell ref="A70:B70"/>
    <mergeCell ref="D70:F70"/>
    <mergeCell ref="G70:H70"/>
    <mergeCell ref="J70:L70"/>
    <mergeCell ref="A71:B71"/>
    <mergeCell ref="D71:F71"/>
    <mergeCell ref="G71:H71"/>
    <mergeCell ref="J71:L71"/>
    <mergeCell ref="A68:B68"/>
    <mergeCell ref="D68:F68"/>
    <mergeCell ref="G68:H68"/>
    <mergeCell ref="J68:L68"/>
    <mergeCell ref="A69:B69"/>
    <mergeCell ref="D69:L69"/>
    <mergeCell ref="A66:B66"/>
    <mergeCell ref="D66:F66"/>
    <mergeCell ref="G66:H66"/>
    <mergeCell ref="J66:L66"/>
    <mergeCell ref="A67:B67"/>
    <mergeCell ref="D67:L67"/>
    <mergeCell ref="A64:B64"/>
    <mergeCell ref="D64:F64"/>
    <mergeCell ref="G64:H64"/>
    <mergeCell ref="J64:L64"/>
    <mergeCell ref="A65:B65"/>
    <mergeCell ref="D65:F65"/>
    <mergeCell ref="G65:H65"/>
    <mergeCell ref="J65:L65"/>
    <mergeCell ref="A62:B62"/>
    <mergeCell ref="D62:F62"/>
    <mergeCell ref="G62:H62"/>
    <mergeCell ref="J62:L62"/>
    <mergeCell ref="A63:B63"/>
    <mergeCell ref="D63:F63"/>
    <mergeCell ref="G63:H63"/>
    <mergeCell ref="J63:L63"/>
    <mergeCell ref="A60:B60"/>
    <mergeCell ref="D60:F60"/>
    <mergeCell ref="G60:H60"/>
    <mergeCell ref="J60:L60"/>
    <mergeCell ref="A61:B61"/>
    <mergeCell ref="D61:F61"/>
    <mergeCell ref="G61:H61"/>
    <mergeCell ref="J61:L61"/>
    <mergeCell ref="A58:B58"/>
    <mergeCell ref="D58:F58"/>
    <mergeCell ref="G58:H58"/>
    <mergeCell ref="J58:L58"/>
    <mergeCell ref="A59:B59"/>
    <mergeCell ref="D59:L59"/>
    <mergeCell ref="A56:B56"/>
    <mergeCell ref="D56:F56"/>
    <mergeCell ref="G56:H56"/>
    <mergeCell ref="J56:L56"/>
    <mergeCell ref="A57:B57"/>
    <mergeCell ref="D57:L57"/>
    <mergeCell ref="A54:B54"/>
    <mergeCell ref="D54:F54"/>
    <mergeCell ref="G54:H54"/>
    <mergeCell ref="J54:L54"/>
    <mergeCell ref="A55:B55"/>
    <mergeCell ref="D55:F55"/>
    <mergeCell ref="G55:H55"/>
    <mergeCell ref="J55:L55"/>
    <mergeCell ref="A52:B52"/>
    <mergeCell ref="D52:F52"/>
    <mergeCell ref="G52:H52"/>
    <mergeCell ref="J52:L52"/>
    <mergeCell ref="A53:B53"/>
    <mergeCell ref="D53:L53"/>
    <mergeCell ref="A50:B50"/>
    <mergeCell ref="D50:F50"/>
    <mergeCell ref="G50:H50"/>
    <mergeCell ref="J50:L50"/>
    <mergeCell ref="A51:B51"/>
    <mergeCell ref="D51:F51"/>
    <mergeCell ref="G51:H51"/>
    <mergeCell ref="J51:L51"/>
    <mergeCell ref="A48:B48"/>
    <mergeCell ref="D48:L48"/>
    <mergeCell ref="A49:B49"/>
    <mergeCell ref="D49:F49"/>
    <mergeCell ref="G49:H49"/>
    <mergeCell ref="J49:L49"/>
    <mergeCell ref="A46:B46"/>
    <mergeCell ref="D46:F46"/>
    <mergeCell ref="G46:H46"/>
    <mergeCell ref="J46:L46"/>
    <mergeCell ref="A47:B47"/>
    <mergeCell ref="D47:F47"/>
    <mergeCell ref="G47:H47"/>
    <mergeCell ref="J47:L47"/>
    <mergeCell ref="A44:B44"/>
    <mergeCell ref="D44:L44"/>
    <mergeCell ref="A45:B45"/>
    <mergeCell ref="D45:F45"/>
    <mergeCell ref="G45:H45"/>
    <mergeCell ref="J45:L45"/>
    <mergeCell ref="A42:B42"/>
    <mergeCell ref="D42:F42"/>
    <mergeCell ref="G42:H42"/>
    <mergeCell ref="J42:L42"/>
    <mergeCell ref="A43:B43"/>
    <mergeCell ref="D43:F43"/>
    <mergeCell ref="G43:H43"/>
    <mergeCell ref="J43:L43"/>
    <mergeCell ref="A40:B40"/>
    <mergeCell ref="D40:F40"/>
    <mergeCell ref="G40:H40"/>
    <mergeCell ref="J40:L40"/>
    <mergeCell ref="A41:B41"/>
    <mergeCell ref="D41:F41"/>
    <mergeCell ref="G41:H41"/>
    <mergeCell ref="J41:L41"/>
    <mergeCell ref="A38:B38"/>
    <mergeCell ref="D38:F38"/>
    <mergeCell ref="G38:H38"/>
    <mergeCell ref="J38:L38"/>
    <mergeCell ref="A39:B39"/>
    <mergeCell ref="D39:F39"/>
    <mergeCell ref="G39:H39"/>
    <mergeCell ref="J39:L39"/>
    <mergeCell ref="A36:B36"/>
    <mergeCell ref="D36:F36"/>
    <mergeCell ref="G36:H36"/>
    <mergeCell ref="J36:L36"/>
    <mergeCell ref="A37:B37"/>
    <mergeCell ref="D37:F37"/>
    <mergeCell ref="G37:H37"/>
    <mergeCell ref="J37:L37"/>
    <mergeCell ref="A34:B34"/>
    <mergeCell ref="D34:F34"/>
    <mergeCell ref="G34:H34"/>
    <mergeCell ref="J34:L34"/>
    <mergeCell ref="A35:B35"/>
    <mergeCell ref="D35:F35"/>
    <mergeCell ref="G35:H35"/>
    <mergeCell ref="J35:L35"/>
    <mergeCell ref="A32:B32"/>
    <mergeCell ref="D32:L32"/>
    <mergeCell ref="A33:B33"/>
    <mergeCell ref="D33:F33"/>
    <mergeCell ref="G33:H33"/>
    <mergeCell ref="J33:L33"/>
    <mergeCell ref="A30:B30"/>
    <mergeCell ref="D30:F30"/>
    <mergeCell ref="G30:H30"/>
    <mergeCell ref="J30:L30"/>
    <mergeCell ref="A31:B31"/>
    <mergeCell ref="D31:F31"/>
    <mergeCell ref="G31:H31"/>
    <mergeCell ref="J31:L31"/>
    <mergeCell ref="A28:B28"/>
    <mergeCell ref="D28:L28"/>
    <mergeCell ref="A29:B29"/>
    <mergeCell ref="D29:F29"/>
    <mergeCell ref="G29:H29"/>
    <mergeCell ref="J29:L29"/>
    <mergeCell ref="A26:B26"/>
    <mergeCell ref="D26:F26"/>
    <mergeCell ref="G26:H26"/>
    <mergeCell ref="J26:L26"/>
    <mergeCell ref="A27:B27"/>
    <mergeCell ref="D27:F27"/>
    <mergeCell ref="G27:H27"/>
    <mergeCell ref="J27:L27"/>
    <mergeCell ref="A24:B24"/>
    <mergeCell ref="D24:F24"/>
    <mergeCell ref="G24:H24"/>
    <mergeCell ref="J24:L24"/>
    <mergeCell ref="A25:B25"/>
    <mergeCell ref="D25:L25"/>
    <mergeCell ref="A22:B22"/>
    <mergeCell ref="D22:F22"/>
    <mergeCell ref="G22:H22"/>
    <mergeCell ref="J22:L22"/>
    <mergeCell ref="A23:B23"/>
    <mergeCell ref="D23:L23"/>
    <mergeCell ref="A20:B20"/>
    <mergeCell ref="D20:L20"/>
    <mergeCell ref="A21:B21"/>
    <mergeCell ref="D21:F21"/>
    <mergeCell ref="G21:H21"/>
    <mergeCell ref="J21:L21"/>
    <mergeCell ref="A18:B18"/>
    <mergeCell ref="D18:L18"/>
    <mergeCell ref="A19:B19"/>
    <mergeCell ref="D19:F19"/>
    <mergeCell ref="G19:H19"/>
    <mergeCell ref="J19:L19"/>
    <mergeCell ref="A16:B16"/>
    <mergeCell ref="D16:F16"/>
    <mergeCell ref="G16:H16"/>
    <mergeCell ref="J16:L16"/>
    <mergeCell ref="A17:B17"/>
    <mergeCell ref="D17:F17"/>
    <mergeCell ref="G17:H17"/>
    <mergeCell ref="J17:L17"/>
    <mergeCell ref="A14:B14"/>
    <mergeCell ref="D14:L14"/>
    <mergeCell ref="A15:B15"/>
    <mergeCell ref="D15:F15"/>
    <mergeCell ref="G15:H15"/>
    <mergeCell ref="J15:L15"/>
    <mergeCell ref="A12:B12"/>
    <mergeCell ref="D12:F12"/>
    <mergeCell ref="G12:H12"/>
    <mergeCell ref="J12:L12"/>
    <mergeCell ref="A13:B13"/>
    <mergeCell ref="D13:F13"/>
    <mergeCell ref="G13:H13"/>
    <mergeCell ref="J13:L13"/>
    <mergeCell ref="A9:N9"/>
    <mergeCell ref="A10:B10"/>
    <mergeCell ref="D10:F10"/>
    <mergeCell ref="G10:H10"/>
    <mergeCell ref="J10:L10"/>
    <mergeCell ref="A11:B11"/>
    <mergeCell ref="D11:L11"/>
    <mergeCell ref="A7:D7"/>
    <mergeCell ref="E7:N7"/>
    <mergeCell ref="A8:D8"/>
    <mergeCell ref="E8:N8"/>
    <mergeCell ref="B4:J4"/>
    <mergeCell ref="K4:N4"/>
    <mergeCell ref="A5:D5"/>
    <mergeCell ref="E5:N5"/>
    <mergeCell ref="A6:D6"/>
    <mergeCell ref="E6:G6"/>
    <mergeCell ref="H6:K6"/>
    <mergeCell ref="L6:N6"/>
    <mergeCell ref="A1:A2"/>
    <mergeCell ref="B1:J1"/>
    <mergeCell ref="K1:N1"/>
    <mergeCell ref="B2:J2"/>
    <mergeCell ref="K2:N2"/>
    <mergeCell ref="B3:J3"/>
    <mergeCell ref="K3:N3"/>
  </mergeCells>
  <pageMargins left="0.51181102362204722" right="0.51181102362204722" top="0.51181102362204722" bottom="0.78740157480314965" header="0" footer="0"/>
  <pageSetup paperSize="9" firstPageNumber="0" fitToWidth="0" fitToHeight="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10</vt:i4>
      </vt:variant>
    </vt:vector>
  </HeadingPairs>
  <TitlesOfParts>
    <vt:vector size="22" baseType="lpstr">
      <vt:lpstr>CAPA</vt:lpstr>
      <vt:lpstr>GERAL</vt:lpstr>
      <vt:lpstr>BDI</vt:lpstr>
      <vt:lpstr>ENCARGOS</vt:lpstr>
      <vt:lpstr>CRONOGRAMA FISICO-FINANCEIRO</vt:lpstr>
      <vt:lpstr>SERVIÇOS TÉCNICOS INICIAIS</vt:lpstr>
      <vt:lpstr> SUB MÓDULO TIPO A (2)</vt:lpstr>
      <vt:lpstr>SUB MÓDULO TIPO B (3)</vt:lpstr>
      <vt:lpstr> SUB MÓDULO TIPO C (4)</vt:lpstr>
      <vt:lpstr> COMPONENTES (5)</vt:lpstr>
      <vt:lpstr> COMPLEMENTOS (6)</vt:lpstr>
      <vt:lpstr>SERVIÇOS TECNICOS FINAIS (7)</vt:lpstr>
      <vt:lpstr>' SUB MÓDULO TIPO C (4)'!Area_de_impressao</vt:lpstr>
      <vt:lpstr>'CRONOGRAMA FISICO-FINANCEIRO'!Area_de_impressao</vt:lpstr>
      <vt:lpstr>ENCARGOS!Area_de_impressao</vt:lpstr>
      <vt:lpstr>GERAL!Area_de_impressao</vt:lpstr>
      <vt:lpstr>' COMPLEMENTOS (6)'!Titulos_de_impressao</vt:lpstr>
      <vt:lpstr>' SUB MÓDULO TIPO A (2)'!Titulos_de_impressao</vt:lpstr>
      <vt:lpstr>' SUB MÓDULO TIPO C (4)'!Titulos_de_impressao</vt:lpstr>
      <vt:lpstr>'CRONOGRAMA FISICO-FINANCEIRO'!Titulos_de_impressao</vt:lpstr>
      <vt:lpstr>GERAL!Titulos_de_impressao</vt:lpstr>
      <vt:lpstr>'SUB MÓDULO TIPO B (3)'!Titulos_de_impressao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Araujo dos Santos</dc:creator>
  <cp:lastModifiedBy>i1484519</cp:lastModifiedBy>
  <cp:lastPrinted>2012-10-03T12:11:09Z</cp:lastPrinted>
  <dcterms:created xsi:type="dcterms:W3CDTF">2012-09-14T19:10:43Z</dcterms:created>
  <dcterms:modified xsi:type="dcterms:W3CDTF">2012-12-07T19:55:00Z</dcterms:modified>
</cp:coreProperties>
</file>